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2"/>
  </bookViews>
  <sheets>
    <sheet name="FINREP" sheetId="1" r:id="rId1"/>
    <sheet name="Y09" sheetId="2" r:id="rId2"/>
    <sheet name="Y10" sheetId="3" r:id="rId3"/>
    <sheet name="Y1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<sst xmlns="http://schemas.openxmlformats.org/spreadsheetml/2006/main" count="948" uniqueCount="415">
  <si>
    <t>Opening Balance of Funds</t>
  </si>
  <si>
    <t xml:space="preserve"> </t>
  </si>
  <si>
    <t>Income:</t>
  </si>
  <si>
    <t>1. Total income</t>
  </si>
  <si>
    <t>Championship Income - Sanction Fees</t>
  </si>
  <si>
    <t>Continental Championships</t>
  </si>
  <si>
    <t>World Championships</t>
  </si>
  <si>
    <t>QGP and GP Final</t>
  </si>
  <si>
    <t>BHC</t>
  </si>
  <si>
    <t>Ranking System</t>
  </si>
  <si>
    <t>OLC</t>
  </si>
  <si>
    <t>Protest Fees</t>
  </si>
  <si>
    <t>Sales</t>
  </si>
  <si>
    <t>FR Certification</t>
  </si>
  <si>
    <t>Miscellaneuos Income</t>
  </si>
  <si>
    <t>Expenditure:</t>
  </si>
  <si>
    <t>2. Total Expenses</t>
  </si>
  <si>
    <t>Travel and Administration</t>
  </si>
  <si>
    <t>Meetings</t>
  </si>
  <si>
    <t>President's attendance at meetings</t>
  </si>
  <si>
    <t>Other Officials Attendance at Meetings</t>
  </si>
  <si>
    <t>Stock Purchases</t>
  </si>
  <si>
    <t>Championship Expenses</t>
  </si>
  <si>
    <t>Officials Expenses GPs</t>
  </si>
  <si>
    <t>Ranking List</t>
  </si>
  <si>
    <t>GFAC</t>
  </si>
  <si>
    <t>Sundry</t>
  </si>
  <si>
    <t>Special Travel</t>
  </si>
  <si>
    <t>Total Income</t>
  </si>
  <si>
    <t>Total Expenses</t>
  </si>
  <si>
    <t>Retained Income</t>
  </si>
  <si>
    <t>Closing Balance of Funds</t>
  </si>
  <si>
    <t>IGC Stickers</t>
  </si>
  <si>
    <t>Date</t>
  </si>
  <si>
    <t>Description</t>
  </si>
  <si>
    <t>Type</t>
  </si>
  <si>
    <t>FAI Event</t>
  </si>
  <si>
    <t>Number</t>
  </si>
  <si>
    <t>Invoiced</t>
  </si>
  <si>
    <t>Amount</t>
  </si>
  <si>
    <t>Debit</t>
  </si>
  <si>
    <t>RS</t>
  </si>
  <si>
    <t>Credit</t>
  </si>
  <si>
    <t>Balance Brought Forward</t>
  </si>
  <si>
    <t>WGC</t>
  </si>
  <si>
    <t>GP</t>
  </si>
  <si>
    <t>MISC</t>
  </si>
  <si>
    <t>MO</t>
  </si>
  <si>
    <t>MP</t>
  </si>
  <si>
    <t>Balance Carried Forward</t>
  </si>
  <si>
    <t>Total Continental Championships</t>
  </si>
  <si>
    <t>CGC</t>
  </si>
  <si>
    <t>Total Grand Prix's</t>
  </si>
  <si>
    <t>Total Ranking System</t>
  </si>
  <si>
    <t>Total World Gliding Championships</t>
  </si>
  <si>
    <t>Total OLC</t>
  </si>
  <si>
    <t>Total BHC</t>
  </si>
  <si>
    <t>Total Protest</t>
  </si>
  <si>
    <t>Total Flight Recorders</t>
  </si>
  <si>
    <t>PRO</t>
  </si>
  <si>
    <t>Total Miscellaneous</t>
  </si>
  <si>
    <t>Total For Presidents attendance at Meetings</t>
  </si>
  <si>
    <t>Total for others to attend meetings</t>
  </si>
  <si>
    <t>MWGC</t>
  </si>
  <si>
    <t>Total WGC Medals</t>
  </si>
  <si>
    <t>Totals for all cost/profit centers</t>
  </si>
  <si>
    <t>Miscellaneous Expenses</t>
  </si>
  <si>
    <t>Summary by Type</t>
  </si>
  <si>
    <t>Debits</t>
  </si>
  <si>
    <t>Credits</t>
  </si>
  <si>
    <t>Total World Air Games</t>
  </si>
  <si>
    <t>WAG</t>
  </si>
  <si>
    <t>SF Italy National Championships</t>
  </si>
  <si>
    <t>SF France Bailleau Womens National Championship</t>
  </si>
  <si>
    <t>SF SGP France St Auban</t>
  </si>
  <si>
    <t>SF SGP UK Lasham</t>
  </si>
  <si>
    <t>Actual</t>
  </si>
  <si>
    <t>Slovakia Pribina Cup</t>
  </si>
  <si>
    <t>Slovakia FCC Gliding</t>
  </si>
  <si>
    <t>T Johannessen Expenses General Council Meeting</t>
  </si>
  <si>
    <t>Chille - National Championships</t>
  </si>
  <si>
    <t>South Africa - National Championships</t>
  </si>
  <si>
    <t>Italy - Citta de Torino</t>
  </si>
  <si>
    <t>Australia - Benalla</t>
  </si>
  <si>
    <t>Germany - Hockenheim</t>
  </si>
  <si>
    <t>USA - National Championship 2008</t>
  </si>
  <si>
    <t>Sweden - National Championship</t>
  </si>
  <si>
    <t>Chile - Qualifying GP</t>
  </si>
  <si>
    <t>Segelflugszene - OLC</t>
  </si>
  <si>
    <t>Austria - Qualifing GP</t>
  </si>
  <si>
    <t xml:space="preserve">Switzerland - </t>
  </si>
  <si>
    <t>A. Reich Travel Expenses to IGC Meeting Rome March 2008</t>
  </si>
  <si>
    <t>2009 Championship Medals</t>
  </si>
  <si>
    <t>Germany - Winzein</t>
  </si>
  <si>
    <t>Germany - Aalen</t>
  </si>
  <si>
    <t>Slovenia - LX Navigation</t>
  </si>
  <si>
    <t>Germany - Klix International Open</t>
  </si>
  <si>
    <t>Switzerland - Birrfeld</t>
  </si>
  <si>
    <t>Germany - Mengen</t>
  </si>
  <si>
    <t>R. Henderson Travel Expenses - Plenay meeting 2009</t>
  </si>
  <si>
    <t>France - CVVE</t>
  </si>
  <si>
    <t>5511 + 12</t>
  </si>
  <si>
    <t>E. Mozer - Travel Expenses SWG/IGC Lausanne May 09</t>
  </si>
  <si>
    <t>R.Stuck - Expenses for WAG Test Torino</t>
  </si>
  <si>
    <t>B. Spreckley - Expenses for WAG Test Torino</t>
  </si>
  <si>
    <t>Poland - Eurobeskidy</t>
  </si>
  <si>
    <t>Slovakia - QGP 2008</t>
  </si>
  <si>
    <t>Norway - National Championships</t>
  </si>
  <si>
    <t>P. Eriksen Tavel Expenses IGC Meeting Lausanne 2009</t>
  </si>
  <si>
    <t>Netherlands - National Championships</t>
  </si>
  <si>
    <t>WAG - Contribution to IGC Officials Travel Expenses</t>
  </si>
  <si>
    <t>Germany - Hahnweide 2009</t>
  </si>
  <si>
    <t>Italy - Ferra 2008</t>
  </si>
  <si>
    <t xml:space="preserve">Finland - </t>
  </si>
  <si>
    <t>Belgium - Open</t>
  </si>
  <si>
    <t>France - Womens Nationals</t>
  </si>
  <si>
    <t>Czech Rep - Jeseniky</t>
  </si>
  <si>
    <t>EGC Issoudun 2007</t>
  </si>
  <si>
    <t>Slovenia - National Championships</t>
  </si>
  <si>
    <t>R. Bradley Travel Expenses EGC Lithuania</t>
  </si>
  <si>
    <t>R. Stuck - Travel Expenses</t>
  </si>
  <si>
    <t>Slovakia - Fatraglide 2008</t>
  </si>
  <si>
    <t>Slovakia - Fatraglide 2009</t>
  </si>
  <si>
    <t>Ake Pettersson - Travel Expenses Lausanne - WWGC</t>
  </si>
  <si>
    <t>Germany - Hahnweide 2009 Duplicate Payment reversed</t>
  </si>
  <si>
    <t>R. Stuck - Travel Expenses QGP Feldkirchen</t>
  </si>
  <si>
    <t>Slovakia - EGC Nitra 2009</t>
  </si>
  <si>
    <t>SF Italy WGC Rieti 2008</t>
  </si>
  <si>
    <t>France - WWGC Romorantin 2007</t>
  </si>
  <si>
    <t>Hungary - Womens WGC Szeged</t>
  </si>
  <si>
    <t>World Air Games</t>
  </si>
  <si>
    <t>Norway - Everum Open</t>
  </si>
  <si>
    <t>Switzerland - Lenzburg</t>
  </si>
  <si>
    <t>Poland - Nationals Leszno</t>
  </si>
  <si>
    <t>Spain - Copa Pirineos</t>
  </si>
  <si>
    <t>Italy - Nationals Volovelistico Ferrarese</t>
  </si>
  <si>
    <t>Austria - Multi Class Nationals</t>
  </si>
  <si>
    <t>Hungary - Nationals</t>
  </si>
  <si>
    <t>Austria - Nationals Multi Class</t>
  </si>
  <si>
    <t>Czech Rep - Regionals</t>
  </si>
  <si>
    <t>Italy - Copa del Mediterrano</t>
  </si>
  <si>
    <t>France - Bailleau</t>
  </si>
  <si>
    <t>Poland - Nationals Grudziadz</t>
  </si>
  <si>
    <t>France - Qualifying GP</t>
  </si>
  <si>
    <t>R Henderson - WAG Referee</t>
  </si>
  <si>
    <t>Lithuania - 15th EGC Std/Club/World/20m</t>
  </si>
  <si>
    <t>R Bradley - Travel Expenses EGC Lithuania</t>
  </si>
  <si>
    <t>T Johannessen Expenses Jury President JWGC Rayskala</t>
  </si>
  <si>
    <t>A Pettersson Expenses Chief Steward EGC Hungary</t>
  </si>
  <si>
    <t>IGC Bureau Meeting Hotel Aulac Meeting Room</t>
  </si>
  <si>
    <t>R Bradley - Accom Expenses EGC Lithuania</t>
  </si>
  <si>
    <t>R Henderson - Travel Expenses IGC Bureau Meeting</t>
  </si>
  <si>
    <t>N. Kellermann - Clearnav Flight Recorder</t>
  </si>
  <si>
    <t>B Ramseyer - Expenses JP WWGC Hungary</t>
  </si>
  <si>
    <t>A Reich - Expenses CS JWGC Finland</t>
  </si>
  <si>
    <t>P Ryder - Expenses JP EGC Lithuania</t>
  </si>
  <si>
    <t>I Strachan - GFAC Expenses</t>
  </si>
  <si>
    <t>France - Issoudun International</t>
  </si>
  <si>
    <t>Finland - 2011 Finnish Nationals - Efry</t>
  </si>
  <si>
    <t>Denmark - National Championships</t>
  </si>
  <si>
    <t>Russia - National Championships</t>
  </si>
  <si>
    <t>Russia - Cup of Russia</t>
  </si>
  <si>
    <t>Germany - 14th Int Military Competition</t>
  </si>
  <si>
    <t>Poland - Ostrow</t>
  </si>
  <si>
    <t>France - Angers 2008</t>
  </si>
  <si>
    <t>P Eriksen Attendance Bureau Meeting</t>
  </si>
  <si>
    <t>Poland - Polish Nationals and Leszno Cup</t>
  </si>
  <si>
    <t>Slovakia - 52nd Sloval Int Cup</t>
  </si>
  <si>
    <t>Japan E Sugita 2 x Patches</t>
  </si>
  <si>
    <t>R Stuck Attendance FAI GC Korea</t>
  </si>
  <si>
    <t>Czech Cz and Slv Championships</t>
  </si>
  <si>
    <t>W Wenturine - USA 3 x Stickers + 3 x Patches</t>
  </si>
  <si>
    <t>B Spreckley - Travel Expenses GP Final Chile</t>
  </si>
  <si>
    <t>M Hytten Chile - 20 x Stickers</t>
  </si>
  <si>
    <t>Surplus</t>
  </si>
  <si>
    <t>Balance of</t>
  </si>
  <si>
    <t>Funds</t>
  </si>
  <si>
    <t>Australia -  Qualifying GP</t>
  </si>
  <si>
    <t>Spain - National Championships Club/Std/15m/Open</t>
  </si>
  <si>
    <t>UK - Club Class Nationals</t>
  </si>
  <si>
    <t>France - Nationals Club/Std</t>
  </si>
  <si>
    <t>Unpaid Invoices</t>
  </si>
  <si>
    <t>Italy - Nats 2009</t>
  </si>
  <si>
    <t>Line 6 2008 Italian Nationals - paid, but was shown in line 96. Taken out of 96 to show correctly.</t>
  </si>
  <si>
    <t>€182 Paid in Oct 2008 not sure how this will reflect in out accounts???</t>
  </si>
  <si>
    <t>Line 52 Spain paid €182 in Oct 2008 - not sure how this will creditted to our account?</t>
  </si>
  <si>
    <t>Poland - Qualifying GP</t>
  </si>
  <si>
    <t>line 45 Poland GP, line 51 Nats not o/s duplicate of line 107 which was paid.</t>
  </si>
  <si>
    <t>Duplicate - see line 107</t>
  </si>
  <si>
    <t>IGC - Detailed Ledger 1st January to 31st December 2009.</t>
  </si>
  <si>
    <t>R. Henderson Travel IGC Plenary Meeting</t>
  </si>
  <si>
    <t>T. Johannessen Attendance FAI GC Korea</t>
  </si>
  <si>
    <t>South Africa National Championships</t>
  </si>
  <si>
    <t>B. Spreckley - GP Final Chile Travel</t>
  </si>
  <si>
    <t>R. Stuck - GP Final Chile Travel</t>
  </si>
  <si>
    <t>Germany - Klix</t>
  </si>
  <si>
    <t>Spain - Pirineos</t>
  </si>
  <si>
    <t>Hungary - Kohasz Kupa</t>
  </si>
  <si>
    <t>Germany - Hahnweide</t>
  </si>
  <si>
    <t>Germany - German Womens GC</t>
  </si>
  <si>
    <t>Germany - Heidepokal</t>
  </si>
  <si>
    <t>Germany - Tal 2009</t>
  </si>
  <si>
    <t>France - E. Petersen 10 IGC Stickers</t>
  </si>
  <si>
    <t>USA - US Nationals</t>
  </si>
  <si>
    <t>Argentina - 2nd South American CGC</t>
  </si>
  <si>
    <t>Slovakia - Pribina Cup</t>
  </si>
  <si>
    <t>Sweden - Aborga Open</t>
  </si>
  <si>
    <t>A. Reich - Junior WGC Finland</t>
  </si>
  <si>
    <t>Germany - Lilienthal Glide</t>
  </si>
  <si>
    <t>R.Henderson IGC Plenary Travel</t>
  </si>
  <si>
    <t>UK - Pocklinton 2009</t>
  </si>
  <si>
    <t>T. Johannesson IGC History Project Expenses</t>
  </si>
  <si>
    <t>HIS</t>
  </si>
  <si>
    <t>Total History Project</t>
  </si>
  <si>
    <t>P. Eriksen - IGC Plenary Meeting Travel expenses</t>
  </si>
  <si>
    <t>Slovakia - EGC 2009 Refund for IGC Official</t>
  </si>
  <si>
    <t>Italy - Torino</t>
  </si>
  <si>
    <t>N. Farrell - Yellow Brick - GP Finla Chile</t>
  </si>
  <si>
    <t>France - Womens WGC Romorantin 2007</t>
  </si>
  <si>
    <t>Italy - WGC Rieti 2008</t>
  </si>
  <si>
    <t>Austria - AAC Alpe</t>
  </si>
  <si>
    <t>B.Spreckley - Wasserkuppe GP Final Travel</t>
  </si>
  <si>
    <t>R.Stuck - Wasserkuppe GP Final Travel</t>
  </si>
  <si>
    <t>Italy - Rieti 2010</t>
  </si>
  <si>
    <t>Ukraine - National Championships</t>
  </si>
  <si>
    <t>Netherlands - Open Class National Championships</t>
  </si>
  <si>
    <t>WGC - CS and JP FAI Uniform</t>
  </si>
  <si>
    <t>Slovakia - FCC Gliding</t>
  </si>
  <si>
    <t>Chile - Chilean Nationals 2009</t>
  </si>
  <si>
    <t xml:space="preserve">IGC Plenary Meeting - Use of Olympic Museum </t>
  </si>
  <si>
    <t>WGC - Medals</t>
  </si>
  <si>
    <t>Norway - Elverum</t>
  </si>
  <si>
    <t>Norway - Nationals</t>
  </si>
  <si>
    <t>Denmark - Nationals</t>
  </si>
  <si>
    <t>Switzerland - National Championships - Yvardon</t>
  </si>
  <si>
    <t>Belgium - Saint Hubert</t>
  </si>
  <si>
    <t>Austria - Salzburg Tal</t>
  </si>
  <si>
    <t>Spain - National Championships</t>
  </si>
  <si>
    <t>Serbia - Zrenjanin Soaring Cup</t>
  </si>
  <si>
    <t>Finland - Vesivehmee Open</t>
  </si>
  <si>
    <t>B. Spreckley - SGP+ Meeting Paris</t>
  </si>
  <si>
    <t>SGP</t>
  </si>
  <si>
    <t>Total SGP+</t>
  </si>
  <si>
    <t>Finland - Nationals</t>
  </si>
  <si>
    <t>R. Stuck - ASC Meeting Lausanne</t>
  </si>
  <si>
    <t>R. Stuck - ASC Meeting Lausanne - 2 nights Hotel Aulac</t>
  </si>
  <si>
    <t>Poland - Oshow</t>
  </si>
  <si>
    <t>Lithuania - Nationals</t>
  </si>
  <si>
    <t>Italy - Copa Int Mediterraneo - Rieti</t>
  </si>
  <si>
    <t>Austria - Multi Class Nationals - 2009</t>
  </si>
  <si>
    <t>R. Stuck - Wasserkuppe GP Final - Travel</t>
  </si>
  <si>
    <t>LX9000 - GFAC Certification</t>
  </si>
  <si>
    <t>Italy - Ferrara</t>
  </si>
  <si>
    <t>Serbia - Open Nationals</t>
  </si>
  <si>
    <t>E. Mozer - Bureau Meeting Dublin</t>
  </si>
  <si>
    <t>Finland - National Championships</t>
  </si>
  <si>
    <t>WGC Slovakia - Protest Fee</t>
  </si>
  <si>
    <t>31st WGC Prievidza Slovakia</t>
  </si>
  <si>
    <t>Russia - 2 National Events</t>
  </si>
  <si>
    <t>R. Stuck - CS WGC Prievidza Expenses</t>
  </si>
  <si>
    <t>VM Leinnikki - JP WGC Prievidza Expenses</t>
  </si>
  <si>
    <t>I. Strachan - GFAC Chairmans Expenses</t>
  </si>
  <si>
    <t xml:space="preserve">Italy - National Championships - Thiene </t>
  </si>
  <si>
    <t>B. Spreckley Continental Hotel Lausanne - SGP+</t>
  </si>
  <si>
    <t>R. Henderson - Bureau Meeting Dublin</t>
  </si>
  <si>
    <t>Czech Republic - Trebova</t>
  </si>
  <si>
    <t xml:space="preserve">LXNav - GFAC Certification </t>
  </si>
  <si>
    <t>Slovakia - National Championships</t>
  </si>
  <si>
    <t>B. Spreckley - CS 31st WGC Sezged Hungary</t>
  </si>
  <si>
    <t>R. Stuck and VM Leinnikki CS &amp; JP Prievidza Accom + Meals</t>
  </si>
  <si>
    <t>Germany - Rotenburg</t>
  </si>
  <si>
    <t>Belgium - Belgium Masters</t>
  </si>
  <si>
    <t>P. Ryder - JP 31st WGC Sezged Travel/Accom/Sub</t>
  </si>
  <si>
    <t>31st WGC Sezged Hungary - Sanction Fee</t>
  </si>
  <si>
    <t>Budget</t>
  </si>
  <si>
    <t>Capital Expenditure</t>
  </si>
  <si>
    <t>Tracking System</t>
  </si>
  <si>
    <t>Safety Videos for Championships</t>
  </si>
  <si>
    <t>WADA Doping</t>
  </si>
  <si>
    <t>Officials Uniforms</t>
  </si>
  <si>
    <t>SGP+</t>
  </si>
  <si>
    <t>Error - duplicated refund - deducted from next claim 31.08.2010</t>
  </si>
  <si>
    <t>IGC History Project</t>
  </si>
  <si>
    <t>Total Uniforms for Officials</t>
  </si>
  <si>
    <t>UNF</t>
  </si>
  <si>
    <t>Brasil - National Championships</t>
  </si>
  <si>
    <t>Australia - Multi Class National Championships</t>
  </si>
  <si>
    <t>Slovakia - Fatra Glide</t>
  </si>
  <si>
    <t>Sweden - Eskiltuna</t>
  </si>
  <si>
    <t>Czech Republic - Gliding Competition</t>
  </si>
  <si>
    <t>Romania - Challenge Cup</t>
  </si>
  <si>
    <t>UK - British Nationals</t>
  </si>
  <si>
    <t>Netherlands - Dutch Nationals</t>
  </si>
  <si>
    <t>Switzerland St Moritz QGP</t>
  </si>
  <si>
    <t>??????? Incorrect Amount for QGP</t>
  </si>
  <si>
    <t>B. Spreckley - SGP+ Meeting Lausanne (€435.47 - 266)</t>
  </si>
  <si>
    <t>Brazil - National Championships Bahia</t>
  </si>
  <si>
    <t>Hungary - Szeged</t>
  </si>
  <si>
    <t>P. Eriksen - Expenses - Dublin Bureau Meeting</t>
  </si>
  <si>
    <t>T. Johannessen - GC Meeting Dublin</t>
  </si>
  <si>
    <t>France - All Ranked Competitions</t>
  </si>
  <si>
    <t>E. Mozer - GC Meeting Dublin.</t>
  </si>
  <si>
    <t>K. Nicholson - Admin Fee Ranking System</t>
  </si>
  <si>
    <t>Carrard Associes, Lausanne - FAI Lawyers</t>
  </si>
  <si>
    <t>France - Ranked Competitions - Balance Due</t>
  </si>
  <si>
    <t>South Africa - Nationals 2010</t>
  </si>
  <si>
    <t xml:space="preserve">B. Spreckley - GP Final Chile Travel - Duplicate see 22 Dec 10 </t>
  </si>
  <si>
    <t>Germany - Bayreuth Wettbewerb</t>
  </si>
  <si>
    <t>IGC Detailed Ledger 1st January to 31st December 2010.</t>
  </si>
  <si>
    <t>Investigate see Argentina 16 Mar 2010</t>
  </si>
  <si>
    <t>Hungary - Civis - Thermal Kupa</t>
  </si>
  <si>
    <t>Germany - Altmak Polal</t>
  </si>
  <si>
    <t>Since Been Paid</t>
  </si>
  <si>
    <t>Chile - Nationals - 2010</t>
  </si>
  <si>
    <t>Sweden - Nationals - Sundbro</t>
  </si>
  <si>
    <t>Slovenia - National Championships - Murska Sobata</t>
  </si>
  <si>
    <t>395000 - 1.3</t>
  </si>
  <si>
    <t>Officials Expenses WGC</t>
  </si>
  <si>
    <t>Officials Expenses CGC</t>
  </si>
  <si>
    <t>E. Mozer Travel ASC and SWG Meeting</t>
  </si>
  <si>
    <t>Bosnia Herzegovina - Livno</t>
  </si>
  <si>
    <t>OLC Sanction Fee CHF1000</t>
  </si>
  <si>
    <t>Belgium - Nat Masters</t>
  </si>
  <si>
    <t>Germany - 15th Military Championships</t>
  </si>
  <si>
    <t xml:space="preserve">Germany - </t>
  </si>
  <si>
    <t>Belgium - National Championships</t>
  </si>
  <si>
    <t>R. Stuck - Expense Refund - GP Final</t>
  </si>
  <si>
    <t>T. Johannesson - Expense Refund - History Project</t>
  </si>
  <si>
    <t>R. Henderson - Accommodation Expenses - Plenary Meeting</t>
  </si>
  <si>
    <t>Sweden - National Championships</t>
  </si>
  <si>
    <t>Sweden - Eskiltuna International Open</t>
  </si>
  <si>
    <t>LXNAV - DOO - Flight Recorder LX8080</t>
  </si>
  <si>
    <t>Italy - QGP</t>
  </si>
  <si>
    <t>Serbia - Zrenjanin Cup</t>
  </si>
  <si>
    <t>Switzerland - Swiss Open</t>
  </si>
  <si>
    <t>Finland - QGP</t>
  </si>
  <si>
    <t>Switzerland - QGP</t>
  </si>
  <si>
    <t>I. Strachan - Expenses - GFAC Chairman</t>
  </si>
  <si>
    <t>V. Foltin - Expenses- Chief Stewards Meeting Lausanne</t>
  </si>
  <si>
    <t>Poland - QGP</t>
  </si>
  <si>
    <t>P. Eriksen - Expenses IGC Plenary Meeting</t>
  </si>
  <si>
    <t>LXNAV - DOO - Flight Recorder Colibri II</t>
  </si>
  <si>
    <t>E. Mozer - Accommodation ASC Meeting (CHF 285)</t>
  </si>
  <si>
    <t>VM Leinikki - Referee Expenses - QGP Romania</t>
  </si>
  <si>
    <t>Netherlands - Terlet</t>
  </si>
  <si>
    <t>Italy - Milano</t>
  </si>
  <si>
    <t>Germany - Luesse</t>
  </si>
  <si>
    <t>Austria - AAC</t>
  </si>
  <si>
    <t>Austria - Multi Class</t>
  </si>
  <si>
    <t>Switzerland - RM Schanis</t>
  </si>
  <si>
    <t>Germany - Zwickau</t>
  </si>
  <si>
    <t>Sweden - WWGC - Arborga</t>
  </si>
  <si>
    <t>R. Stuck - Expenses - SGPs - St Auban &amp; Nummela Finland</t>
  </si>
  <si>
    <t>Yellow Brick - Tracking - Finnish GP and GP Final Wasserkuppe</t>
  </si>
  <si>
    <t>Norway - Norglide</t>
  </si>
  <si>
    <t>Norway - National Championships (2)</t>
  </si>
  <si>
    <t>7577/78</t>
  </si>
  <si>
    <t>Italy - Copa Del Mediterraneo</t>
  </si>
  <si>
    <t>Italy - Coppa Citta</t>
  </si>
  <si>
    <t>Italy - National Championships 15m</t>
  </si>
  <si>
    <t>Czech Republic - Az Cup</t>
  </si>
  <si>
    <t>A. Reich FAI Uniform - CS JWGC</t>
  </si>
  <si>
    <t>Finland - Vesisehmaa</t>
  </si>
  <si>
    <t>Slovakia - 6th EGC - Nitra</t>
  </si>
  <si>
    <t>V-M Leinikki - 6th EGC Pociunai Lithuania - Chief Steward</t>
  </si>
  <si>
    <t>M. Vigorito - JWGC - Musbach</t>
  </si>
  <si>
    <t>Lithuania - 6th EGC - Pociunai</t>
  </si>
  <si>
    <t>R. Stuck - GP Final Wasserkuppe - IGC Referee</t>
  </si>
  <si>
    <t>M. Bishop - 6th EGC Pociunai - Jury President</t>
  </si>
  <si>
    <t>Income</t>
  </si>
  <si>
    <t>Expenses</t>
  </si>
  <si>
    <t>IGC Financial Statement to 30st September 2011</t>
  </si>
  <si>
    <t>Medals WGC</t>
  </si>
  <si>
    <t>Medals CC</t>
  </si>
  <si>
    <t>Medals GP</t>
  </si>
  <si>
    <t>Total CGC Medals</t>
  </si>
  <si>
    <t>MCGC</t>
  </si>
  <si>
    <t>Total QGP and GP Medals</t>
  </si>
  <si>
    <t>MGP</t>
  </si>
  <si>
    <t>Total QGP and GP Tracking</t>
  </si>
  <si>
    <t>TGP</t>
  </si>
  <si>
    <t>Tracking Expenses GPs</t>
  </si>
  <si>
    <t>IGC Detailed Ledger 1st January to 31st December 2011.</t>
  </si>
  <si>
    <t>Argentina - 2011 Nationals</t>
  </si>
  <si>
    <t>FAI Championship Medals</t>
  </si>
  <si>
    <t>B Spreckley GP Final Wasserkuppe - Referee</t>
  </si>
  <si>
    <t>M. Bishop - Farewell Gift</t>
  </si>
  <si>
    <t>R. Henderson - Mid Term Bureau Meeting - Travel</t>
  </si>
  <si>
    <t>EGC 2011 Lithuania - Protest Fee</t>
  </si>
  <si>
    <t>Hungary - Osceny</t>
  </si>
  <si>
    <t>Slovakia - Pribina Cup 2011</t>
  </si>
  <si>
    <t>Sweden - Langtora</t>
  </si>
  <si>
    <t>B. Spreckley - JWGC Musbach - Chief Steward</t>
  </si>
  <si>
    <t>P. Eriksen - Expenses IGC mid Term Meeting - IGC Secretary</t>
  </si>
  <si>
    <t xml:space="preserve">DSX High Tech Sagl - Flight Recorder Approval </t>
  </si>
  <si>
    <t>Canada - National Championships</t>
  </si>
  <si>
    <t>Finland - Open Class Nationals</t>
  </si>
  <si>
    <t>Hungary - National Championships</t>
  </si>
  <si>
    <t>R. Henderson - Travel Expenses - 2012 Plenum Meeting</t>
  </si>
  <si>
    <t>B. Spreckley - Pre WGC Argentenia</t>
  </si>
  <si>
    <t>Visa-Matti Leinikki - FAI General Council Meeting - Serbia</t>
  </si>
  <si>
    <t>R Bradley - EGC Pociunai - Chief Steward</t>
  </si>
  <si>
    <t>R Bradley - Pre-WGC Uvalde - Chief Steward</t>
  </si>
  <si>
    <t>R Stuck - Meeting Tracking System</t>
  </si>
  <si>
    <t>T Johannessen - WWGC Arboga - Jury President</t>
  </si>
  <si>
    <t>B Spreckley - Meeting Tracking System</t>
  </si>
  <si>
    <t>Post Frontal - 2 Saftey Videos</t>
  </si>
  <si>
    <t>USA - National 2010</t>
  </si>
  <si>
    <t>Hungary - Osceny 2012</t>
  </si>
  <si>
    <t>CPTRK</t>
  </si>
  <si>
    <t>CPSFY</t>
  </si>
  <si>
    <t>Total Capital Projects - Tracking System</t>
  </si>
  <si>
    <t>Total Capital Projects - Safety Videos</t>
  </si>
  <si>
    <t>Income not yet paid - QGP Nitra, Boonah, Ghimbav, St Auban,</t>
  </si>
  <si>
    <t>La Cerdenya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</si>
</sst>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[$€-2]\ #,##0.00"/>
    <numFmt numFmtId="187" formatCode="[$€-1809]#,##0.00"/>
    <numFmt numFmtId="188" formatCode="#,##0.00\ [$€-42D]"/>
    <numFmt numFmtId="189" formatCode="[$€-C07]\ #,##0.00"/>
    <numFmt numFmtId="190" formatCode="&quot;£&quot;#,##0.00"/>
  </numFmts>
  <fonts count="3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6" fontId="0" fillId="0" borderId="12" xfId="0" applyNumberForma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86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24" xfId="0" applyFill="1" applyBorder="1" applyAlignment="1">
      <alignment horizontal="center"/>
    </xf>
    <xf numFmtId="186" fontId="0" fillId="0" borderId="2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186" fontId="0" fillId="0" borderId="26" xfId="0" applyNumberFormat="1" applyFill="1" applyBorder="1" applyAlignment="1">
      <alignment horizontal="right"/>
    </xf>
    <xf numFmtId="15" fontId="0" fillId="0" borderId="13" xfId="0" applyNumberForma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186" fontId="0" fillId="0" borderId="27" xfId="0" applyNumberFormat="1" applyFill="1" applyBorder="1" applyAlignment="1">
      <alignment horizontal="right"/>
    </xf>
    <xf numFmtId="186" fontId="0" fillId="0" borderId="28" xfId="0" applyNumberFormat="1" applyFill="1" applyBorder="1" applyAlignment="1">
      <alignment horizontal="right"/>
    </xf>
    <xf numFmtId="186" fontId="0" fillId="0" borderId="20" xfId="0" applyNumberFormat="1" applyFill="1" applyBorder="1" applyAlignment="1">
      <alignment horizontal="right"/>
    </xf>
    <xf numFmtId="15" fontId="0" fillId="0" borderId="14" xfId="0" applyNumberForma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186" fontId="0" fillId="0" borderId="29" xfId="0" applyNumberFormat="1" applyFill="1" applyBorder="1" applyAlignment="1">
      <alignment horizontal="right"/>
    </xf>
    <xf numFmtId="186" fontId="0" fillId="0" borderId="21" xfId="0" applyNumberForma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186" fontId="0" fillId="0" borderId="31" xfId="0" applyNumberFormat="1" applyFill="1" applyBorder="1" applyAlignment="1">
      <alignment horizontal="right"/>
    </xf>
    <xf numFmtId="186" fontId="0" fillId="0" borderId="1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6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186" fontId="0" fillId="0" borderId="32" xfId="0" applyNumberForma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186" fontId="0" fillId="0" borderId="33" xfId="0" applyNumberForma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34" xfId="0" applyBorder="1" applyAlignment="1">
      <alignment/>
    </xf>
    <xf numFmtId="186" fontId="0" fillId="34" borderId="29" xfId="0" applyNumberFormat="1" applyFill="1" applyBorder="1" applyAlignment="1">
      <alignment horizontal="right"/>
    </xf>
    <xf numFmtId="186" fontId="0" fillId="0" borderId="0" xfId="0" applyNumberFormat="1" applyAlignment="1">
      <alignment/>
    </xf>
    <xf numFmtId="186" fontId="0" fillId="33" borderId="3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/>
    </xf>
    <xf numFmtId="186" fontId="0" fillId="33" borderId="25" xfId="0" applyNumberFormat="1" applyFill="1" applyBorder="1" applyAlignment="1">
      <alignment horizontal="right"/>
    </xf>
    <xf numFmtId="186" fontId="0" fillId="33" borderId="36" xfId="0" applyNumberFormat="1" applyFill="1" applyBorder="1" applyAlignment="1">
      <alignment horizontal="right"/>
    </xf>
    <xf numFmtId="186" fontId="0" fillId="33" borderId="37" xfId="0" applyNumberFormat="1" applyFill="1" applyBorder="1" applyAlignment="1">
      <alignment horizontal="right"/>
    </xf>
    <xf numFmtId="186" fontId="0" fillId="0" borderId="36" xfId="0" applyNumberFormat="1" applyBorder="1" applyAlignment="1">
      <alignment/>
    </xf>
    <xf numFmtId="186" fontId="0" fillId="33" borderId="36" xfId="0" applyNumberFormat="1" applyFill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6" fontId="0" fillId="0" borderId="16" xfId="0" applyNumberFormat="1" applyFill="1" applyBorder="1" applyAlignment="1">
      <alignment horizontal="right"/>
    </xf>
    <xf numFmtId="186" fontId="0" fillId="0" borderId="17" xfId="0" applyNumberFormat="1" applyFill="1" applyBorder="1" applyAlignment="1">
      <alignment horizontal="right"/>
    </xf>
    <xf numFmtId="186" fontId="0" fillId="0" borderId="18" xfId="0" applyNumberFormat="1" applyFill="1" applyBorder="1" applyAlignment="1">
      <alignment horizontal="right"/>
    </xf>
    <xf numFmtId="186" fontId="0" fillId="0" borderId="40" xfId="0" applyNumberFormat="1" applyFill="1" applyBorder="1" applyAlignment="1">
      <alignment horizontal="right"/>
    </xf>
    <xf numFmtId="186" fontId="0" fillId="0" borderId="38" xfId="0" applyNumberFormat="1" applyFill="1" applyBorder="1" applyAlignment="1">
      <alignment horizontal="right"/>
    </xf>
    <xf numFmtId="186" fontId="0" fillId="0" borderId="39" xfId="0" applyNumberForma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86" fontId="0" fillId="0" borderId="12" xfId="0" applyNumberFormat="1" applyFill="1" applyBorder="1" applyAlignment="1">
      <alignment horizontal="right"/>
    </xf>
    <xf numFmtId="15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86" fontId="0" fillId="33" borderId="40" xfId="0" applyNumberFormat="1" applyFill="1" applyBorder="1" applyAlignment="1">
      <alignment horizontal="right"/>
    </xf>
    <xf numFmtId="186" fontId="0" fillId="33" borderId="38" xfId="0" applyNumberFormat="1" applyFill="1" applyBorder="1" applyAlignment="1">
      <alignment horizontal="right"/>
    </xf>
    <xf numFmtId="0" fontId="0" fillId="0" borderId="24" xfId="0" applyBorder="1" applyAlignment="1">
      <alignment horizontal="center"/>
    </xf>
    <xf numFmtId="186" fontId="0" fillId="0" borderId="2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43" xfId="0" applyNumberFormat="1" applyBorder="1" applyAlignment="1">
      <alignment/>
    </xf>
    <xf numFmtId="186" fontId="0" fillId="0" borderId="4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33" borderId="22" xfId="0" applyFill="1" applyBorder="1" applyAlignment="1">
      <alignment/>
    </xf>
    <xf numFmtId="186" fontId="0" fillId="33" borderId="43" xfId="0" applyNumberFormat="1" applyFill="1" applyBorder="1" applyAlignment="1">
      <alignment/>
    </xf>
    <xf numFmtId="186" fontId="0" fillId="33" borderId="44" xfId="0" applyNumberFormat="1" applyFill="1" applyBorder="1" applyAlignment="1">
      <alignment/>
    </xf>
    <xf numFmtId="186" fontId="0" fillId="33" borderId="45" xfId="0" applyNumberFormat="1" applyFill="1" applyBorder="1" applyAlignment="1">
      <alignment/>
    </xf>
    <xf numFmtId="186" fontId="0" fillId="34" borderId="12" xfId="0" applyNumberFormat="1" applyFill="1" applyBorder="1" applyAlignment="1">
      <alignment horizontal="right"/>
    </xf>
    <xf numFmtId="0" fontId="0" fillId="0" borderId="0" xfId="0" applyFill="1" applyAlignment="1">
      <alignment/>
    </xf>
    <xf numFmtId="186" fontId="0" fillId="33" borderId="12" xfId="0" applyNumberFormat="1" applyFill="1" applyBorder="1" applyAlignment="1">
      <alignment horizontal="right"/>
    </xf>
    <xf numFmtId="0" fontId="0" fillId="0" borderId="29" xfId="0" applyBorder="1" applyAlignment="1">
      <alignment/>
    </xf>
    <xf numFmtId="187" fontId="0" fillId="0" borderId="36" xfId="0" applyNumberFormat="1" applyBorder="1" applyAlignment="1">
      <alignment/>
    </xf>
    <xf numFmtId="187" fontId="0" fillId="33" borderId="36" xfId="0" applyNumberFormat="1" applyFill="1" applyBorder="1" applyAlignment="1">
      <alignment/>
    </xf>
    <xf numFmtId="187" fontId="0" fillId="0" borderId="30" xfId="0" applyNumberFormat="1" applyBorder="1" applyAlignment="1">
      <alignment/>
    </xf>
    <xf numFmtId="186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/>
    </xf>
    <xf numFmtId="0" fontId="0" fillId="35" borderId="46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15" fontId="0" fillId="0" borderId="49" xfId="0" applyNumberFormat="1" applyFill="1" applyBorder="1" applyAlignment="1">
      <alignment horizontal="center"/>
    </xf>
    <xf numFmtId="0" fontId="0" fillId="0" borderId="50" xfId="0" applyFill="1" applyBorder="1" applyAlignment="1">
      <alignment horizontal="left"/>
    </xf>
    <xf numFmtId="15" fontId="0" fillId="0" borderId="29" xfId="0" applyNumberFormat="1" applyFill="1" applyBorder="1" applyAlignment="1">
      <alignment horizontal="center"/>
    </xf>
    <xf numFmtId="186" fontId="0" fillId="0" borderId="29" xfId="0" applyNumberFormat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0" xfId="0" applyFont="1" applyAlignment="1">
      <alignment/>
    </xf>
    <xf numFmtId="186" fontId="0" fillId="36" borderId="29" xfId="0" applyNumberForma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" sqref="C12:C16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6" width="12.7109375" style="0" customWidth="1"/>
  </cols>
  <sheetData>
    <row r="1" spans="1:2" ht="18">
      <c r="A1" s="2" t="s">
        <v>371</v>
      </c>
      <c r="B1" s="2"/>
    </row>
    <row r="4" ht="13.5" thickBot="1"/>
    <row r="5" spans="3:6" ht="12.75">
      <c r="C5" s="24" t="s">
        <v>76</v>
      </c>
      <c r="D5" s="24" t="s">
        <v>76</v>
      </c>
      <c r="E5" s="89" t="s">
        <v>274</v>
      </c>
      <c r="F5" s="89" t="s">
        <v>76</v>
      </c>
    </row>
    <row r="6" spans="3:6" ht="13.5" thickBot="1">
      <c r="C6" s="64">
        <v>2009</v>
      </c>
      <c r="D6" s="64">
        <v>2010</v>
      </c>
      <c r="E6" s="109">
        <v>2011</v>
      </c>
      <c r="F6" s="109">
        <v>2011</v>
      </c>
    </row>
    <row r="7" spans="1:6" ht="13.5" thickBot="1">
      <c r="A7" s="4" t="s">
        <v>0</v>
      </c>
      <c r="B7" s="5"/>
      <c r="C7" s="71">
        <v>67807.75</v>
      </c>
      <c r="D7" s="90">
        <f>C80</f>
        <v>92520.75</v>
      </c>
      <c r="E7" s="71">
        <f>D80</f>
        <v>111799.06</v>
      </c>
      <c r="F7" s="71">
        <f>D80</f>
        <v>111799.06</v>
      </c>
    </row>
    <row r="8" spans="1:3" ht="15.75" thickBot="1">
      <c r="A8" s="3" t="s">
        <v>2</v>
      </c>
      <c r="C8" s="72"/>
    </row>
    <row r="9" spans="1:6" ht="12.75">
      <c r="A9" s="7" t="s">
        <v>3</v>
      </c>
      <c r="B9" s="10"/>
      <c r="C9" s="67">
        <f>C11+C23+C28</f>
        <v>44648.77</v>
      </c>
      <c r="D9" s="67">
        <f>D11+D23+D28</f>
        <v>52010</v>
      </c>
      <c r="E9" s="87">
        <f>E11+E23+E28</f>
        <v>40390</v>
      </c>
      <c r="F9" s="87">
        <f>F11+F23+F28</f>
        <v>33351</v>
      </c>
    </row>
    <row r="10" spans="1:6" ht="12.75">
      <c r="A10" s="8"/>
      <c r="B10" s="11"/>
      <c r="C10" s="73"/>
      <c r="D10" s="96"/>
      <c r="E10" s="85"/>
      <c r="F10" s="85"/>
    </row>
    <row r="11" spans="1:6" ht="12.75">
      <c r="A11" s="8">
        <v>1.1</v>
      </c>
      <c r="B11" s="56" t="s">
        <v>4</v>
      </c>
      <c r="C11" s="66">
        <f>SUM(C12:C20)</f>
        <v>43629.93</v>
      </c>
      <c r="D11" s="66">
        <f>SUM(D12:D20)</f>
        <v>50502</v>
      </c>
      <c r="E11" s="88">
        <f>SUM(E12:E20)</f>
        <v>38890</v>
      </c>
      <c r="F11" s="88">
        <f>SUM(F12:F20)</f>
        <v>30851</v>
      </c>
    </row>
    <row r="12" spans="1:6" ht="12.75">
      <c r="A12" s="8">
        <v>310060</v>
      </c>
      <c r="B12" s="11" t="s">
        <v>5</v>
      </c>
      <c r="C12" s="73">
        <f>'Y09'!G126</f>
        <v>23400</v>
      </c>
      <c r="D12" s="68">
        <f>'Y10'!G133</f>
        <v>1500</v>
      </c>
      <c r="E12" s="73">
        <v>18000</v>
      </c>
      <c r="F12" s="73">
        <f>'Y11'!G104</f>
        <v>15690</v>
      </c>
    </row>
    <row r="13" spans="1:6" ht="12.75">
      <c r="A13" s="8">
        <v>310050</v>
      </c>
      <c r="B13" s="11" t="s">
        <v>6</v>
      </c>
      <c r="C13" s="73">
        <f>'Y09'!G127</f>
        <v>5175</v>
      </c>
      <c r="D13" s="68">
        <f>'Y10'!G134</f>
        <v>35550</v>
      </c>
      <c r="E13" s="73">
        <v>5250</v>
      </c>
      <c r="F13" s="73">
        <f>'Y11'!G105</f>
        <v>5025</v>
      </c>
    </row>
    <row r="14" spans="1:6" ht="12.75">
      <c r="A14" s="8">
        <v>310050</v>
      </c>
      <c r="B14" s="11" t="s">
        <v>7</v>
      </c>
      <c r="C14" s="73">
        <f>'Y09'!G130</f>
        <v>969.34</v>
      </c>
      <c r="D14" s="68">
        <f>'Y10'!G138</f>
        <v>0</v>
      </c>
      <c r="E14" s="73">
        <v>1000</v>
      </c>
      <c r="F14" s="73">
        <f>'Y11'!G112</f>
        <v>800</v>
      </c>
    </row>
    <row r="15" spans="1:6" ht="12.75">
      <c r="A15" s="8">
        <v>310050</v>
      </c>
      <c r="B15" s="11" t="s">
        <v>280</v>
      </c>
      <c r="C15" s="73"/>
      <c r="D15" s="68">
        <f>'Y10'!G139</f>
        <v>0</v>
      </c>
      <c r="E15" s="73"/>
      <c r="F15" s="73">
        <f>'Y11'!G113</f>
        <v>0</v>
      </c>
    </row>
    <row r="16" spans="1:6" ht="12.75">
      <c r="A16" s="8"/>
      <c r="B16" s="11" t="s">
        <v>71</v>
      </c>
      <c r="C16" s="73">
        <f>'Y09'!G128</f>
        <v>500</v>
      </c>
      <c r="D16" s="68">
        <f>'Y10'!G135</f>
        <v>0</v>
      </c>
      <c r="E16" s="73"/>
      <c r="F16" s="73">
        <f>'Y11'!G106</f>
        <v>0</v>
      </c>
    </row>
    <row r="17" spans="1:6" ht="12.75">
      <c r="A17" s="8"/>
      <c r="B17" s="11" t="s">
        <v>8</v>
      </c>
      <c r="C17" s="73">
        <f>'Y09'!G133</f>
        <v>0</v>
      </c>
      <c r="D17" s="68">
        <f>'Y10'!G142</f>
        <v>0</v>
      </c>
      <c r="E17" s="73"/>
      <c r="F17" s="73">
        <f>'Y11'!G116</f>
        <v>0</v>
      </c>
    </row>
    <row r="18" spans="1:6" ht="12.75">
      <c r="A18" s="8">
        <v>310070</v>
      </c>
      <c r="B18" s="11" t="s">
        <v>9</v>
      </c>
      <c r="C18" s="73">
        <f>'Y09'!G131</f>
        <v>12925.31</v>
      </c>
      <c r="D18" s="68">
        <f>'Y10'!G140</f>
        <v>13252</v>
      </c>
      <c r="E18" s="73">
        <v>14040</v>
      </c>
      <c r="F18" s="73">
        <f>'Y11'!G114</f>
        <v>8566</v>
      </c>
    </row>
    <row r="19" spans="1:6" ht="12.75">
      <c r="A19" s="8">
        <v>330010</v>
      </c>
      <c r="B19" s="11" t="s">
        <v>10</v>
      </c>
      <c r="C19" s="73">
        <f>'Y09'!G132</f>
        <v>660.28</v>
      </c>
      <c r="D19" s="68">
        <f>'Y10'!G141</f>
        <v>0</v>
      </c>
      <c r="E19" s="73">
        <v>600</v>
      </c>
      <c r="F19" s="73">
        <f>'Y11'!G115</f>
        <v>770</v>
      </c>
    </row>
    <row r="20" spans="1:6" ht="12.75">
      <c r="A20" s="8">
        <v>330000</v>
      </c>
      <c r="B20" s="11" t="s">
        <v>11</v>
      </c>
      <c r="C20" s="73">
        <f>'Y09'!G134</f>
        <v>0</v>
      </c>
      <c r="D20" s="68">
        <f>'Y10'!G143</f>
        <v>200</v>
      </c>
      <c r="E20" s="73"/>
      <c r="F20" s="73">
        <f>'Y11'!G117</f>
        <v>0</v>
      </c>
    </row>
    <row r="21" spans="1:6" ht="12.75">
      <c r="A21" s="8"/>
      <c r="B21" s="11"/>
      <c r="C21" s="73"/>
      <c r="D21" s="105"/>
      <c r="E21" s="73"/>
      <c r="F21" s="85"/>
    </row>
    <row r="22" spans="1:6" ht="12.75">
      <c r="A22" s="8"/>
      <c r="B22" s="11"/>
      <c r="C22" s="73"/>
      <c r="D22" s="105"/>
      <c r="E22" s="85"/>
      <c r="F22" s="85"/>
    </row>
    <row r="23" spans="1:6" ht="12.75">
      <c r="A23" s="8">
        <v>1.2</v>
      </c>
      <c r="B23" s="56" t="s">
        <v>12</v>
      </c>
      <c r="C23" s="63">
        <f>SUM(C24:C26)</f>
        <v>990</v>
      </c>
      <c r="D23" s="66">
        <f>SUM(D24:D26)</f>
        <v>1500</v>
      </c>
      <c r="E23" s="88">
        <f>SUM(E24:E26)</f>
        <v>1500</v>
      </c>
      <c r="F23" s="88">
        <f>SUM(F24:F26)</f>
        <v>2500</v>
      </c>
    </row>
    <row r="24" spans="1:6" ht="12.75">
      <c r="A24" s="8">
        <v>375000</v>
      </c>
      <c r="B24" s="11" t="s">
        <v>13</v>
      </c>
      <c r="C24" s="73">
        <f>'Y09'!G135</f>
        <v>990</v>
      </c>
      <c r="D24" s="105">
        <f>'Y10'!G145</f>
        <v>1500</v>
      </c>
      <c r="E24" s="73">
        <v>1500</v>
      </c>
      <c r="F24" s="73">
        <f>'Y11'!G119</f>
        <v>2500</v>
      </c>
    </row>
    <row r="25" spans="1:6" ht="12.75">
      <c r="A25" s="8"/>
      <c r="B25" s="11"/>
      <c r="C25" s="73"/>
      <c r="D25" s="105"/>
      <c r="E25" s="85"/>
      <c r="F25" s="85"/>
    </row>
    <row r="26" spans="1:6" ht="12.75">
      <c r="A26" s="8"/>
      <c r="B26" s="11"/>
      <c r="C26" s="73"/>
      <c r="D26" s="105"/>
      <c r="E26" s="85"/>
      <c r="F26" s="85"/>
    </row>
    <row r="27" spans="1:6" ht="12.75">
      <c r="A27" s="8"/>
      <c r="B27" s="11"/>
      <c r="C27" s="73"/>
      <c r="D27" s="105"/>
      <c r="E27" s="85"/>
      <c r="F27" s="85"/>
    </row>
    <row r="28" spans="1:6" ht="12.75">
      <c r="A28" s="8" t="s">
        <v>316</v>
      </c>
      <c r="B28" s="56" t="s">
        <v>14</v>
      </c>
      <c r="C28" s="69">
        <f>'Y09'!G136</f>
        <v>28.84</v>
      </c>
      <c r="D28" s="106">
        <f>'Y10'!G146</f>
        <v>8</v>
      </c>
      <c r="E28" s="111"/>
      <c r="F28" s="111"/>
    </row>
    <row r="29" spans="1:6" ht="12.75">
      <c r="A29" s="8"/>
      <c r="B29" s="11"/>
      <c r="C29" s="73"/>
      <c r="D29" s="105"/>
      <c r="E29" s="85"/>
      <c r="F29" s="85"/>
    </row>
    <row r="30" spans="1:6" ht="12.75">
      <c r="A30" s="8"/>
      <c r="B30" s="11"/>
      <c r="C30" s="73"/>
      <c r="D30" s="105"/>
      <c r="E30" s="85"/>
      <c r="F30" s="85"/>
    </row>
    <row r="31" spans="1:6" ht="13.5" thickBot="1">
      <c r="A31" s="9"/>
      <c r="B31" s="12"/>
      <c r="C31" s="74"/>
      <c r="D31" s="107"/>
      <c r="E31" s="86"/>
      <c r="F31" s="86"/>
    </row>
    <row r="32" spans="1:3" ht="12.75">
      <c r="A32" s="13"/>
      <c r="B32" s="13"/>
      <c r="C32" s="62"/>
    </row>
    <row r="33" ht="12.75">
      <c r="C33" s="62"/>
    </row>
    <row r="34" spans="1:3" ht="15.75" thickBot="1">
      <c r="A34" s="3" t="s">
        <v>15</v>
      </c>
      <c r="C34" s="62"/>
    </row>
    <row r="35" spans="1:6" ht="13.5" thickBot="1">
      <c r="A35" s="57" t="s">
        <v>16</v>
      </c>
      <c r="B35" s="58"/>
      <c r="C35" s="65">
        <f>C36+C40+C44+C47+C61</f>
        <v>19935.769999999997</v>
      </c>
      <c r="D35" s="65">
        <f>D36+D40+D44+D47+D61</f>
        <v>32731.690000000002</v>
      </c>
      <c r="E35" s="65">
        <f>E36+E40+E44+E47+E61+E67</f>
        <v>51900</v>
      </c>
      <c r="F35" s="103">
        <f>F36+F40+F44+F47+F61+F67</f>
        <v>34630.240000000005</v>
      </c>
    </row>
    <row r="36" spans="1:6" ht="12.75">
      <c r="A36" s="15">
        <v>2.1</v>
      </c>
      <c r="B36" s="16" t="s">
        <v>17</v>
      </c>
      <c r="C36" s="91"/>
      <c r="D36" s="68"/>
      <c r="E36" s="110"/>
      <c r="F36" s="85"/>
    </row>
    <row r="37" spans="1:6" ht="12.75">
      <c r="A37" s="8"/>
      <c r="B37" s="17"/>
      <c r="C37" s="91"/>
      <c r="D37" s="68"/>
      <c r="E37" s="85"/>
      <c r="F37" s="85"/>
    </row>
    <row r="38" spans="1:6" ht="12.75">
      <c r="A38" s="8"/>
      <c r="B38" s="17"/>
      <c r="C38" s="91"/>
      <c r="D38" s="68"/>
      <c r="E38" s="85"/>
      <c r="F38" s="85"/>
    </row>
    <row r="39" spans="1:6" ht="12.75">
      <c r="A39" s="8"/>
      <c r="B39" s="17"/>
      <c r="C39" s="91"/>
      <c r="D39" s="68"/>
      <c r="E39" s="85"/>
      <c r="F39" s="85"/>
    </row>
    <row r="40" spans="1:6" ht="12.75">
      <c r="A40" s="8">
        <v>2.2</v>
      </c>
      <c r="B40" s="59" t="s">
        <v>18</v>
      </c>
      <c r="C40" s="66">
        <f>SUM(C41:C43)</f>
        <v>6481.65</v>
      </c>
      <c r="D40" s="66">
        <f>SUM(D41:D43)</f>
        <v>9008.11</v>
      </c>
      <c r="E40" s="88">
        <f>SUM(E41:E43)</f>
        <v>6650</v>
      </c>
      <c r="F40" s="88">
        <f>SUM(F41:F43)</f>
        <v>8852.29</v>
      </c>
    </row>
    <row r="41" spans="1:7" ht="12.75">
      <c r="A41" s="8">
        <v>622100</v>
      </c>
      <c r="B41" s="17" t="s">
        <v>19</v>
      </c>
      <c r="C41" s="91">
        <f>'Y09'!F137</f>
        <v>2561.72</v>
      </c>
      <c r="D41" s="68">
        <f>'Y10'!F147</f>
        <v>2645.47</v>
      </c>
      <c r="E41" s="85">
        <v>5500</v>
      </c>
      <c r="F41" s="85">
        <f>'Y11'!F121</f>
        <v>5367.38</v>
      </c>
      <c r="G41" s="123" t="s">
        <v>1</v>
      </c>
    </row>
    <row r="42" spans="1:7" ht="12.75">
      <c r="A42" s="8">
        <v>622100</v>
      </c>
      <c r="B42" s="17" t="s">
        <v>20</v>
      </c>
      <c r="C42" s="91">
        <f>'Y09'!F138</f>
        <v>3919.9300000000003</v>
      </c>
      <c r="D42" s="68">
        <f>'Y10'!F148</f>
        <v>6362.64</v>
      </c>
      <c r="E42" s="85">
        <v>1150</v>
      </c>
      <c r="F42" s="85">
        <f>'Y11'!F122</f>
        <v>3484.91</v>
      </c>
      <c r="G42" s="123" t="s">
        <v>1</v>
      </c>
    </row>
    <row r="43" spans="1:6" ht="12.75">
      <c r="A43" s="8"/>
      <c r="B43" s="17"/>
      <c r="C43" s="91"/>
      <c r="D43" s="68"/>
      <c r="E43" s="85"/>
      <c r="F43" s="85"/>
    </row>
    <row r="44" spans="1:6" ht="12.75">
      <c r="A44" s="8">
        <v>2.3</v>
      </c>
      <c r="B44" s="59" t="s">
        <v>21</v>
      </c>
      <c r="C44" s="66">
        <f>SUM(C45)</f>
        <v>0</v>
      </c>
      <c r="D44" s="66">
        <f>SUM(D45)</f>
        <v>0</v>
      </c>
      <c r="E44" s="88">
        <f>SUM(E45)</f>
        <v>0</v>
      </c>
      <c r="F44" s="88">
        <f>SUM(F45)</f>
        <v>0</v>
      </c>
    </row>
    <row r="45" spans="1:6" ht="12.75">
      <c r="A45" s="8"/>
      <c r="B45" s="17" t="s">
        <v>32</v>
      </c>
      <c r="C45" s="91">
        <f>'Y09'!F136</f>
        <v>0</v>
      </c>
      <c r="D45" s="68"/>
      <c r="E45" s="85"/>
      <c r="F45" s="85"/>
    </row>
    <row r="46" spans="1:6" ht="12.75">
      <c r="A46" s="8"/>
      <c r="B46" s="17"/>
      <c r="C46" s="91"/>
      <c r="D46" s="68"/>
      <c r="E46" s="85"/>
      <c r="F46" s="85"/>
    </row>
    <row r="47" spans="1:6" ht="12.75">
      <c r="A47" s="8">
        <v>2.4</v>
      </c>
      <c r="B47" s="59" t="s">
        <v>22</v>
      </c>
      <c r="C47" s="66">
        <f>SUM(C48:C59)</f>
        <v>12360.77</v>
      </c>
      <c r="D47" s="66">
        <f>SUM(D48:D59)</f>
        <v>21221.9</v>
      </c>
      <c r="E47" s="88">
        <f>SUM(E48:E59)</f>
        <v>28250</v>
      </c>
      <c r="F47" s="88">
        <f>SUM(F48:F59)</f>
        <v>22122.719999999998</v>
      </c>
    </row>
    <row r="48" spans="1:6" ht="12.75">
      <c r="A48" s="8">
        <v>632100</v>
      </c>
      <c r="B48" s="112" t="s">
        <v>372</v>
      </c>
      <c r="C48" s="91">
        <f>'Y09'!F129</f>
        <v>1464.05</v>
      </c>
      <c r="D48" s="68">
        <f>'Y10'!F136</f>
        <v>1005</v>
      </c>
      <c r="E48" s="73">
        <v>550</v>
      </c>
      <c r="F48" s="73">
        <f>'Y11'!F107</f>
        <v>0</v>
      </c>
    </row>
    <row r="49" spans="1:6" ht="12.75">
      <c r="A49" s="8">
        <v>633100</v>
      </c>
      <c r="B49" s="112" t="s">
        <v>373</v>
      </c>
      <c r="C49" s="91"/>
      <c r="D49" s="68"/>
      <c r="E49" s="73">
        <v>770</v>
      </c>
      <c r="F49" s="73">
        <f>'Y11'!F108</f>
        <v>0</v>
      </c>
    </row>
    <row r="50" spans="1:6" ht="12.75">
      <c r="A50" s="8">
        <v>632100</v>
      </c>
      <c r="B50" s="112" t="s">
        <v>374</v>
      </c>
      <c r="C50" s="91"/>
      <c r="D50" s="68"/>
      <c r="E50" s="73"/>
      <c r="F50" s="73">
        <f>'Y11'!F109</f>
        <v>0</v>
      </c>
    </row>
    <row r="51" spans="1:6" ht="12.75">
      <c r="A51" s="8">
        <v>604000</v>
      </c>
      <c r="B51" s="17" t="s">
        <v>278</v>
      </c>
      <c r="C51" s="91"/>
      <c r="D51" s="68"/>
      <c r="E51" s="73">
        <v>2500</v>
      </c>
      <c r="F51" s="73"/>
    </row>
    <row r="52" spans="1:6" ht="12.75">
      <c r="A52" s="8">
        <v>632200</v>
      </c>
      <c r="B52" s="17" t="s">
        <v>317</v>
      </c>
      <c r="C52" s="91">
        <f>'Y09'!F126+'Y09'!F127</f>
        <v>7005.780000000001</v>
      </c>
      <c r="D52" s="68">
        <f>'Y10'!F134</f>
        <v>7281.49</v>
      </c>
      <c r="E52" s="73">
        <v>6600</v>
      </c>
      <c r="F52" s="73">
        <f>'Y11'!F105</f>
        <v>7706.870000000001</v>
      </c>
    </row>
    <row r="53" spans="1:6" ht="12.75">
      <c r="A53" s="8">
        <v>633200</v>
      </c>
      <c r="B53" s="17" t="s">
        <v>318</v>
      </c>
      <c r="C53" s="91"/>
      <c r="D53" s="68">
        <f>'Y10'!F133</f>
        <v>1403.61</v>
      </c>
      <c r="E53" s="73">
        <v>6600</v>
      </c>
      <c r="F53" s="73">
        <f>'Y11'!F104</f>
        <v>2095.58</v>
      </c>
    </row>
    <row r="54" spans="1:6" ht="12.75">
      <c r="A54" s="8">
        <v>632300</v>
      </c>
      <c r="B54" s="17" t="s">
        <v>23</v>
      </c>
      <c r="C54" s="91">
        <f>'Y09'!F130</f>
        <v>2050.46</v>
      </c>
      <c r="D54" s="68">
        <f>'Y10'!F138</f>
        <v>3295.24</v>
      </c>
      <c r="E54" s="73">
        <v>5000</v>
      </c>
      <c r="F54" s="73">
        <f>'Y11'!F112</f>
        <v>2075.91</v>
      </c>
    </row>
    <row r="55" spans="1:6" ht="12.75">
      <c r="A55" s="8"/>
      <c r="B55" s="17" t="s">
        <v>381</v>
      </c>
      <c r="C55" s="91"/>
      <c r="D55" s="68"/>
      <c r="E55" s="73"/>
      <c r="F55" s="73">
        <f>'Y11'!F110</f>
        <v>10191.17</v>
      </c>
    </row>
    <row r="56" spans="1:6" ht="12.75">
      <c r="A56" s="8">
        <v>602000</v>
      </c>
      <c r="B56" s="17" t="s">
        <v>280</v>
      </c>
      <c r="C56" s="91"/>
      <c r="D56" s="68">
        <f>'Y10'!F139</f>
        <v>4616.56</v>
      </c>
      <c r="E56" s="73"/>
      <c r="F56" s="73">
        <f>'Y11'!F113</f>
        <v>0</v>
      </c>
    </row>
    <row r="57" spans="1:6" ht="12.75">
      <c r="A57" s="8">
        <v>632000</v>
      </c>
      <c r="B57" s="17" t="s">
        <v>279</v>
      </c>
      <c r="C57" s="91"/>
      <c r="D57" s="68">
        <f>'Y10'!F137</f>
        <v>389</v>
      </c>
      <c r="E57" s="73">
        <v>2720</v>
      </c>
      <c r="F57" s="73">
        <f>'Y11'!F111</f>
        <v>53.19</v>
      </c>
    </row>
    <row r="58" spans="1:6" ht="12.75">
      <c r="A58" s="8">
        <v>650100</v>
      </c>
      <c r="B58" s="17" t="s">
        <v>24</v>
      </c>
      <c r="C58" s="91">
        <f>'Y09'!F131</f>
        <v>400</v>
      </c>
      <c r="D58" s="68">
        <f>'Y10'!F140</f>
        <v>3231</v>
      </c>
      <c r="E58" s="73">
        <v>3510</v>
      </c>
      <c r="F58" s="73">
        <f>'Y11'!F114</f>
        <v>0</v>
      </c>
    </row>
    <row r="59" spans="1:6" ht="12.75">
      <c r="A59" s="8"/>
      <c r="B59" s="17" t="s">
        <v>130</v>
      </c>
      <c r="C59" s="91">
        <f>'Y09'!F128</f>
        <v>1440.48</v>
      </c>
      <c r="D59" s="68"/>
      <c r="E59" s="73"/>
      <c r="F59" s="73"/>
    </row>
    <row r="60" spans="1:6" ht="12.75">
      <c r="A60" s="8"/>
      <c r="B60" s="17"/>
      <c r="C60" s="95"/>
      <c r="D60" s="68"/>
      <c r="E60" s="73"/>
      <c r="F60" s="85"/>
    </row>
    <row r="61" spans="1:6" ht="12.75">
      <c r="A61" s="8">
        <v>2.5</v>
      </c>
      <c r="B61" s="59" t="s">
        <v>66</v>
      </c>
      <c r="C61" s="66">
        <f>SUM(C62:C75)</f>
        <v>1093.35</v>
      </c>
      <c r="D61" s="66">
        <f>SUM(D62:D75)</f>
        <v>2501.6800000000003</v>
      </c>
      <c r="E61" s="88">
        <f>SUM(E62:E65)</f>
        <v>2000</v>
      </c>
      <c r="F61" s="88">
        <f>SUM(F62:F65)</f>
        <v>2123.57</v>
      </c>
    </row>
    <row r="62" spans="1:6" ht="12.75">
      <c r="A62" s="8">
        <v>632400</v>
      </c>
      <c r="B62" s="17" t="s">
        <v>25</v>
      </c>
      <c r="C62" s="91">
        <f>'Y09'!F135</f>
        <v>1093.35</v>
      </c>
      <c r="D62" s="68">
        <f>'Y10'!F145</f>
        <v>1076.21</v>
      </c>
      <c r="E62" s="73">
        <v>1000</v>
      </c>
      <c r="F62" s="73">
        <f>'Y11'!F119</f>
        <v>1353.49</v>
      </c>
    </row>
    <row r="63" spans="1:6" ht="12.75">
      <c r="A63" s="8">
        <v>632100</v>
      </c>
      <c r="B63" s="17" t="s">
        <v>282</v>
      </c>
      <c r="C63" s="91"/>
      <c r="D63" s="68">
        <f>'Y10'!F144</f>
        <v>1425.47</v>
      </c>
      <c r="E63" s="73"/>
      <c r="F63" s="73">
        <f>'Y11'!F118</f>
        <v>520.08</v>
      </c>
    </row>
    <row r="64" spans="1:6" ht="12.75">
      <c r="A64" s="8">
        <v>631000</v>
      </c>
      <c r="B64" s="17" t="s">
        <v>26</v>
      </c>
      <c r="C64" s="91"/>
      <c r="D64" s="68"/>
      <c r="E64" s="73">
        <v>1000</v>
      </c>
      <c r="F64" s="73">
        <f>'Y11'!F120</f>
        <v>250</v>
      </c>
    </row>
    <row r="65" spans="1:6" ht="12.75">
      <c r="A65" s="14"/>
      <c r="B65" s="18" t="s">
        <v>27</v>
      </c>
      <c r="C65" s="91"/>
      <c r="D65" s="68"/>
      <c r="E65" s="73"/>
      <c r="F65" s="85"/>
    </row>
    <row r="66" spans="1:6" ht="12.75">
      <c r="A66" s="14"/>
      <c r="B66" s="18"/>
      <c r="C66" s="94"/>
      <c r="D66" s="93"/>
      <c r="E66" s="73"/>
      <c r="F66" s="85"/>
    </row>
    <row r="67" spans="1:6" ht="12.75">
      <c r="A67" s="14">
        <v>2.6</v>
      </c>
      <c r="B67" s="97" t="s">
        <v>275</v>
      </c>
      <c r="C67" s="99"/>
      <c r="D67" s="98">
        <f>SUM(D68:D69)</f>
        <v>0</v>
      </c>
      <c r="E67" s="100">
        <f>SUM(E68:E69)</f>
        <v>15000</v>
      </c>
      <c r="F67" s="100">
        <f>SUM(F68:F69)</f>
        <v>1531.6599999999999</v>
      </c>
    </row>
    <row r="68" spans="1:6" ht="12.75">
      <c r="A68" s="14">
        <v>650200</v>
      </c>
      <c r="B68" s="18" t="s">
        <v>276</v>
      </c>
      <c r="C68" s="94"/>
      <c r="D68" s="93"/>
      <c r="E68" s="73">
        <v>10000</v>
      </c>
      <c r="F68" s="73">
        <f>'Y11'!F123</f>
        <v>1031.6599999999999</v>
      </c>
    </row>
    <row r="69" spans="1:6" ht="12.75">
      <c r="A69" s="14">
        <v>650300</v>
      </c>
      <c r="B69" s="18" t="s">
        <v>277</v>
      </c>
      <c r="C69" s="94"/>
      <c r="D69" s="93"/>
      <c r="E69" s="73">
        <v>5000</v>
      </c>
      <c r="F69" s="73">
        <f>'Y11'!F124</f>
        <v>500</v>
      </c>
    </row>
    <row r="70" spans="1:6" ht="12.75">
      <c r="A70" s="14"/>
      <c r="B70" s="18"/>
      <c r="C70" s="94"/>
      <c r="D70" s="93"/>
      <c r="E70" s="85"/>
      <c r="F70" s="85"/>
    </row>
    <row r="71" spans="1:6" ht="12.75">
      <c r="A71" s="14"/>
      <c r="B71" s="18"/>
      <c r="C71" s="94"/>
      <c r="D71" s="93"/>
      <c r="E71" s="85"/>
      <c r="F71" s="85"/>
    </row>
    <row r="72" spans="1:6" ht="12.75">
      <c r="A72" s="14"/>
      <c r="B72" s="18"/>
      <c r="C72" s="94"/>
      <c r="D72" s="93"/>
      <c r="E72" s="85"/>
      <c r="F72" s="85"/>
    </row>
    <row r="73" spans="1:6" ht="12.75">
      <c r="A73" s="14"/>
      <c r="B73" s="18"/>
      <c r="C73" s="94"/>
      <c r="D73" s="93"/>
      <c r="E73" s="85"/>
      <c r="F73" s="85"/>
    </row>
    <row r="74" spans="1:6" ht="12.75">
      <c r="A74" s="14"/>
      <c r="B74" s="18"/>
      <c r="C74" s="94"/>
      <c r="D74" s="93"/>
      <c r="E74" s="85"/>
      <c r="F74" s="85"/>
    </row>
    <row r="75" spans="1:6" ht="13.5" thickBot="1">
      <c r="A75" s="9"/>
      <c r="B75" s="19"/>
      <c r="C75" s="92"/>
      <c r="D75" s="70"/>
      <c r="E75" s="86"/>
      <c r="F75" s="86"/>
    </row>
    <row r="76" spans="1:6" ht="13.5" thickBot="1">
      <c r="A76" s="13"/>
      <c r="B76" s="13"/>
      <c r="D76" s="62"/>
      <c r="E76" s="113"/>
      <c r="F76" s="114"/>
    </row>
    <row r="77" spans="1:6" ht="13.5" thickBot="1">
      <c r="A77" s="4" t="s">
        <v>28</v>
      </c>
      <c r="B77" s="60"/>
      <c r="C77" s="6">
        <f>C9</f>
        <v>44648.77</v>
      </c>
      <c r="D77" s="108">
        <f>D9</f>
        <v>52010</v>
      </c>
      <c r="E77" s="108">
        <f>E9</f>
        <v>40390</v>
      </c>
      <c r="F77" s="6">
        <f>F9</f>
        <v>33351</v>
      </c>
    </row>
    <row r="78" spans="1:6" ht="13.5" thickBot="1">
      <c r="A78" s="4" t="s">
        <v>29</v>
      </c>
      <c r="B78" s="60"/>
      <c r="C78" s="6">
        <f>C35</f>
        <v>19935.769999999997</v>
      </c>
      <c r="D78" s="108">
        <f>D35</f>
        <v>32731.690000000002</v>
      </c>
      <c r="E78" s="108">
        <f>E35</f>
        <v>51900</v>
      </c>
      <c r="F78" s="6">
        <f>F35</f>
        <v>34630.240000000005</v>
      </c>
    </row>
    <row r="79" spans="1:6" ht="13.5" thickBot="1">
      <c r="A79" s="4" t="s">
        <v>30</v>
      </c>
      <c r="B79" s="60"/>
      <c r="C79" s="6">
        <f>C77-C78</f>
        <v>24713</v>
      </c>
      <c r="D79" s="108">
        <f>D77-D78</f>
        <v>19278.309999999998</v>
      </c>
      <c r="E79" s="108">
        <f>E77-E78</f>
        <v>-11510</v>
      </c>
      <c r="F79" s="6">
        <f>F77-F78</f>
        <v>-1279.2400000000052</v>
      </c>
    </row>
    <row r="80" spans="1:6" ht="13.5" thickBot="1">
      <c r="A80" s="4" t="s">
        <v>31</v>
      </c>
      <c r="B80" s="60"/>
      <c r="C80" s="6">
        <f>C7+C79</f>
        <v>92520.75</v>
      </c>
      <c r="D80" s="108">
        <f>D7+D79</f>
        <v>111799.06</v>
      </c>
      <c r="E80" s="108">
        <f>E7+E79</f>
        <v>100289.06</v>
      </c>
      <c r="F80" s="6">
        <f>F7+F79</f>
        <v>110519.81999999999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2.7109375" style="0" customWidth="1"/>
    <col min="2" max="2" width="45.7109375" style="0" customWidth="1"/>
    <col min="3" max="4" width="9.140625" style="0" customWidth="1"/>
    <col min="5" max="8" width="12.7109375" style="0" customWidth="1"/>
  </cols>
  <sheetData>
    <row r="1" spans="1:8" ht="18">
      <c r="A1" s="23" t="s">
        <v>189</v>
      </c>
      <c r="B1" s="23"/>
      <c r="C1" s="20"/>
      <c r="D1" s="20"/>
      <c r="E1" s="22"/>
      <c r="F1" s="22"/>
      <c r="G1" s="22"/>
      <c r="H1" s="22"/>
    </row>
    <row r="2" spans="1:8" ht="18.75" thickBot="1">
      <c r="A2" s="23"/>
      <c r="B2" s="23"/>
      <c r="C2" s="20"/>
      <c r="D2" s="20"/>
      <c r="E2" s="22"/>
      <c r="F2" s="22"/>
      <c r="G2" s="22"/>
      <c r="H2" s="22"/>
    </row>
    <row r="3" spans="1:8" ht="13.5" thickBot="1">
      <c r="A3" s="20"/>
      <c r="B3" s="21"/>
      <c r="C3" s="24"/>
      <c r="D3" s="24" t="s">
        <v>36</v>
      </c>
      <c r="E3" s="25" t="s">
        <v>1</v>
      </c>
      <c r="F3" s="25" t="s">
        <v>40</v>
      </c>
      <c r="G3" s="25" t="s">
        <v>42</v>
      </c>
      <c r="H3" s="25" t="s">
        <v>175</v>
      </c>
    </row>
    <row r="4" spans="1:8" ht="13.5" thickBot="1">
      <c r="A4" s="26" t="s">
        <v>33</v>
      </c>
      <c r="B4" s="27" t="s">
        <v>34</v>
      </c>
      <c r="C4" s="28" t="s">
        <v>35</v>
      </c>
      <c r="D4" s="28" t="s">
        <v>37</v>
      </c>
      <c r="E4" s="29" t="s">
        <v>38</v>
      </c>
      <c r="F4" s="29" t="s">
        <v>39</v>
      </c>
      <c r="G4" s="29" t="s">
        <v>39</v>
      </c>
      <c r="H4" s="29" t="s">
        <v>176</v>
      </c>
    </row>
    <row r="5" spans="1:8" ht="12.75">
      <c r="A5" s="30">
        <v>39448</v>
      </c>
      <c r="B5" s="31" t="s">
        <v>43</v>
      </c>
      <c r="C5" s="32"/>
      <c r="D5" s="32"/>
      <c r="E5" s="33"/>
      <c r="F5" s="33"/>
      <c r="G5" s="34">
        <v>67807.75</v>
      </c>
      <c r="H5" s="35">
        <f>G5</f>
        <v>67807.75</v>
      </c>
    </row>
    <row r="6" spans="1:8" ht="12.75">
      <c r="A6" s="36">
        <v>39599</v>
      </c>
      <c r="B6" s="37" t="s">
        <v>72</v>
      </c>
      <c r="C6" s="38" t="s">
        <v>41</v>
      </c>
      <c r="D6" s="38"/>
      <c r="E6" s="39">
        <v>450</v>
      </c>
      <c r="F6" s="39"/>
      <c r="G6" s="39">
        <v>450</v>
      </c>
      <c r="H6" s="40">
        <f>H5+G6-F6</f>
        <v>68257.75</v>
      </c>
    </row>
    <row r="7" spans="1:8" ht="12.75">
      <c r="A7" s="36">
        <v>39640</v>
      </c>
      <c r="B7" s="37" t="s">
        <v>127</v>
      </c>
      <c r="C7" s="38" t="s">
        <v>44</v>
      </c>
      <c r="D7" s="38"/>
      <c r="E7" s="61">
        <v>9075</v>
      </c>
      <c r="F7" s="39"/>
      <c r="G7" s="39">
        <v>0</v>
      </c>
      <c r="H7" s="40">
        <f aca="true" t="shared" si="0" ref="H7:H70">H6+G7-F7</f>
        <v>68257.75</v>
      </c>
    </row>
    <row r="8" spans="1:8" ht="12.75">
      <c r="A8" s="36">
        <v>39662</v>
      </c>
      <c r="B8" s="37" t="s">
        <v>73</v>
      </c>
      <c r="C8" s="38" t="s">
        <v>41</v>
      </c>
      <c r="D8" s="38"/>
      <c r="E8" s="61">
        <v>50</v>
      </c>
      <c r="F8" s="39"/>
      <c r="G8" s="39">
        <v>0</v>
      </c>
      <c r="H8" s="40">
        <f t="shared" si="0"/>
        <v>68257.75</v>
      </c>
    </row>
    <row r="9" spans="1:8" ht="12.75">
      <c r="A9" s="36">
        <v>39698</v>
      </c>
      <c r="B9" s="37" t="s">
        <v>74</v>
      </c>
      <c r="C9" s="38" t="s">
        <v>45</v>
      </c>
      <c r="D9" s="38"/>
      <c r="E9" s="61">
        <v>200</v>
      </c>
      <c r="F9" s="39"/>
      <c r="G9" s="39">
        <v>0</v>
      </c>
      <c r="H9" s="40">
        <f t="shared" si="0"/>
        <v>68257.75</v>
      </c>
    </row>
    <row r="10" spans="1:8" ht="12.75">
      <c r="A10" s="36">
        <v>39698</v>
      </c>
      <c r="B10" s="37" t="s">
        <v>75</v>
      </c>
      <c r="C10" s="38" t="s">
        <v>45</v>
      </c>
      <c r="D10" s="38">
        <v>5464</v>
      </c>
      <c r="E10" s="39">
        <v>200</v>
      </c>
      <c r="F10" s="39"/>
      <c r="G10" s="39">
        <v>190</v>
      </c>
      <c r="H10" s="40">
        <f t="shared" si="0"/>
        <v>68447.75</v>
      </c>
    </row>
    <row r="11" spans="1:8" ht="12.75">
      <c r="A11" s="36">
        <v>39782</v>
      </c>
      <c r="B11" s="37" t="s">
        <v>177</v>
      </c>
      <c r="C11" s="38" t="s">
        <v>45</v>
      </c>
      <c r="D11" s="38"/>
      <c r="E11" s="61">
        <v>200</v>
      </c>
      <c r="F11" s="39"/>
      <c r="G11" s="39">
        <v>0</v>
      </c>
      <c r="H11" s="40"/>
    </row>
    <row r="12" spans="1:8" ht="12.75">
      <c r="A12" s="36">
        <v>39825</v>
      </c>
      <c r="B12" s="37" t="s">
        <v>77</v>
      </c>
      <c r="C12" s="38" t="s">
        <v>41</v>
      </c>
      <c r="D12" s="38">
        <v>5815</v>
      </c>
      <c r="E12" s="39">
        <v>350</v>
      </c>
      <c r="F12" s="39"/>
      <c r="G12" s="39">
        <v>350</v>
      </c>
      <c r="H12" s="40">
        <f>H10+G12-F12</f>
        <v>68797.75</v>
      </c>
    </row>
    <row r="13" spans="1:8" ht="12.75">
      <c r="A13" s="36">
        <v>39832</v>
      </c>
      <c r="B13" s="37" t="s">
        <v>78</v>
      </c>
      <c r="C13" s="38" t="s">
        <v>41</v>
      </c>
      <c r="D13" s="38">
        <v>5817</v>
      </c>
      <c r="E13" s="39">
        <v>250</v>
      </c>
      <c r="F13" s="39"/>
      <c r="G13" s="39">
        <v>250</v>
      </c>
      <c r="H13" s="40">
        <f t="shared" si="0"/>
        <v>69047.75</v>
      </c>
    </row>
    <row r="14" spans="1:8" ht="12.75">
      <c r="A14" s="36">
        <v>39836</v>
      </c>
      <c r="B14" s="37" t="s">
        <v>81</v>
      </c>
      <c r="C14" s="38" t="s">
        <v>41</v>
      </c>
      <c r="D14" s="38"/>
      <c r="E14" s="39">
        <v>300</v>
      </c>
      <c r="F14" s="39"/>
      <c r="G14" s="39">
        <v>300</v>
      </c>
      <c r="H14" s="40">
        <f t="shared" si="0"/>
        <v>69347.75</v>
      </c>
    </row>
    <row r="15" spans="1:8" ht="12.75">
      <c r="A15" s="36">
        <v>39839</v>
      </c>
      <c r="B15" s="37" t="s">
        <v>79</v>
      </c>
      <c r="C15" s="38" t="s">
        <v>47</v>
      </c>
      <c r="D15" s="38"/>
      <c r="E15" s="39">
        <v>0</v>
      </c>
      <c r="F15" s="39">
        <v>660</v>
      </c>
      <c r="G15" s="39">
        <v>0</v>
      </c>
      <c r="H15" s="40">
        <f t="shared" si="0"/>
        <v>68687.75</v>
      </c>
    </row>
    <row r="16" spans="1:8" ht="12.75">
      <c r="A16" s="36">
        <v>39842</v>
      </c>
      <c r="B16" s="37" t="s">
        <v>80</v>
      </c>
      <c r="C16" s="38" t="s">
        <v>41</v>
      </c>
      <c r="D16" s="38"/>
      <c r="E16" s="39">
        <v>200</v>
      </c>
      <c r="F16" s="39"/>
      <c r="G16" s="39">
        <v>200</v>
      </c>
      <c r="H16" s="40">
        <f t="shared" si="0"/>
        <v>68887.75</v>
      </c>
    </row>
    <row r="17" spans="1:8" ht="12.75">
      <c r="A17" s="36">
        <v>39846</v>
      </c>
      <c r="B17" s="37" t="s">
        <v>82</v>
      </c>
      <c r="C17" s="38" t="s">
        <v>41</v>
      </c>
      <c r="D17" s="38">
        <v>5876</v>
      </c>
      <c r="E17" s="39">
        <v>250</v>
      </c>
      <c r="F17" s="39"/>
      <c r="G17" s="39">
        <v>250</v>
      </c>
      <c r="H17" s="40">
        <f t="shared" si="0"/>
        <v>69137.75</v>
      </c>
    </row>
    <row r="18" spans="1:8" ht="12.75">
      <c r="A18" s="36">
        <v>39846</v>
      </c>
      <c r="B18" s="37" t="s">
        <v>83</v>
      </c>
      <c r="C18" s="38" t="s">
        <v>41</v>
      </c>
      <c r="D18" s="38"/>
      <c r="E18" s="39">
        <v>250</v>
      </c>
      <c r="F18" s="39"/>
      <c r="G18" s="39">
        <v>250</v>
      </c>
      <c r="H18" s="40">
        <f t="shared" si="0"/>
        <v>69387.75</v>
      </c>
    </row>
    <row r="19" spans="1:8" ht="12.75">
      <c r="A19" s="36">
        <v>39862</v>
      </c>
      <c r="B19" s="37" t="s">
        <v>84</v>
      </c>
      <c r="C19" s="38" t="s">
        <v>41</v>
      </c>
      <c r="D19" s="38">
        <v>5919</v>
      </c>
      <c r="E19" s="39">
        <v>400</v>
      </c>
      <c r="F19" s="39"/>
      <c r="G19" s="39">
        <v>400</v>
      </c>
      <c r="H19" s="40">
        <f t="shared" si="0"/>
        <v>69787.75</v>
      </c>
    </row>
    <row r="20" spans="1:8" ht="12.75">
      <c r="A20" s="36">
        <v>39871</v>
      </c>
      <c r="B20" s="37" t="s">
        <v>85</v>
      </c>
      <c r="C20" s="38" t="s">
        <v>41</v>
      </c>
      <c r="D20" s="38"/>
      <c r="E20" s="39">
        <v>304</v>
      </c>
      <c r="F20" s="39"/>
      <c r="G20" s="39">
        <v>304</v>
      </c>
      <c r="H20" s="40">
        <f t="shared" si="0"/>
        <v>70091.75</v>
      </c>
    </row>
    <row r="21" spans="1:8" ht="12.75">
      <c r="A21" s="36">
        <v>39877</v>
      </c>
      <c r="B21" s="37" t="s">
        <v>86</v>
      </c>
      <c r="C21" s="38" t="s">
        <v>41</v>
      </c>
      <c r="D21" s="38">
        <v>5945</v>
      </c>
      <c r="E21" s="39">
        <v>400</v>
      </c>
      <c r="F21" s="39"/>
      <c r="G21" s="39">
        <v>400</v>
      </c>
      <c r="H21" s="40">
        <f t="shared" si="0"/>
        <v>70491.75</v>
      </c>
    </row>
    <row r="22" spans="1:8" ht="12.75">
      <c r="A22" s="36">
        <v>39877</v>
      </c>
      <c r="B22" s="37" t="s">
        <v>86</v>
      </c>
      <c r="C22" s="38" t="s">
        <v>41</v>
      </c>
      <c r="D22" s="38">
        <v>5949</v>
      </c>
      <c r="E22" s="39">
        <v>250</v>
      </c>
      <c r="F22" s="39"/>
      <c r="G22" s="39">
        <v>250</v>
      </c>
      <c r="H22" s="40">
        <f t="shared" si="0"/>
        <v>70741.75</v>
      </c>
    </row>
    <row r="23" spans="1:8" ht="12.75">
      <c r="A23" s="36">
        <v>39878</v>
      </c>
      <c r="B23" s="37" t="s">
        <v>87</v>
      </c>
      <c r="C23" s="38" t="s">
        <v>45</v>
      </c>
      <c r="D23" s="38">
        <v>5467</v>
      </c>
      <c r="E23" s="39">
        <v>200</v>
      </c>
      <c r="F23" s="39"/>
      <c r="G23" s="39">
        <v>200</v>
      </c>
      <c r="H23" s="40">
        <f t="shared" si="0"/>
        <v>70941.75</v>
      </c>
    </row>
    <row r="24" spans="1:9" ht="12.75">
      <c r="A24" s="36">
        <v>39884</v>
      </c>
      <c r="B24" s="37" t="s">
        <v>88</v>
      </c>
      <c r="C24" s="38" t="s">
        <v>10</v>
      </c>
      <c r="D24" s="38"/>
      <c r="E24" s="39">
        <v>0</v>
      </c>
      <c r="F24" s="39"/>
      <c r="G24" s="39">
        <v>660.28</v>
      </c>
      <c r="H24" s="40">
        <f t="shared" si="0"/>
        <v>71602.03</v>
      </c>
      <c r="I24" t="s">
        <v>1</v>
      </c>
    </row>
    <row r="25" spans="1:8" ht="12.75">
      <c r="A25" s="36">
        <v>39885</v>
      </c>
      <c r="B25" s="37" t="s">
        <v>128</v>
      </c>
      <c r="C25" s="38" t="s">
        <v>44</v>
      </c>
      <c r="D25" s="38"/>
      <c r="E25" s="61">
        <v>4800</v>
      </c>
      <c r="F25" s="39"/>
      <c r="G25" s="39">
        <v>0</v>
      </c>
      <c r="H25" s="40">
        <f t="shared" si="0"/>
        <v>71602.03</v>
      </c>
    </row>
    <row r="26" spans="1:8" ht="12.75">
      <c r="A26" s="36">
        <v>39885</v>
      </c>
      <c r="B26" s="37" t="s">
        <v>89</v>
      </c>
      <c r="C26" s="38" t="s">
        <v>45</v>
      </c>
      <c r="D26" s="38">
        <v>5469</v>
      </c>
      <c r="E26" s="39">
        <v>200</v>
      </c>
      <c r="F26" s="39"/>
      <c r="G26" s="39">
        <v>200</v>
      </c>
      <c r="H26" s="40">
        <f t="shared" si="0"/>
        <v>71802.03</v>
      </c>
    </row>
    <row r="27" spans="1:8" ht="12.75">
      <c r="A27" s="36">
        <v>39888</v>
      </c>
      <c r="B27" s="37" t="s">
        <v>90</v>
      </c>
      <c r="C27" s="38" t="s">
        <v>41</v>
      </c>
      <c r="D27" s="38">
        <v>5950</v>
      </c>
      <c r="E27" s="39">
        <v>232.35</v>
      </c>
      <c r="F27" s="39"/>
      <c r="G27" s="39">
        <v>232.35</v>
      </c>
      <c r="H27" s="40">
        <f t="shared" si="0"/>
        <v>72034.38</v>
      </c>
    </row>
    <row r="28" spans="1:8" ht="12.75">
      <c r="A28" s="36">
        <v>39888</v>
      </c>
      <c r="B28" s="37" t="s">
        <v>91</v>
      </c>
      <c r="C28" s="38" t="s">
        <v>47</v>
      </c>
      <c r="D28" s="38"/>
      <c r="E28" s="39">
        <v>0</v>
      </c>
      <c r="F28" s="39">
        <v>183.81</v>
      </c>
      <c r="G28" s="39">
        <v>0</v>
      </c>
      <c r="H28" s="40">
        <f t="shared" si="0"/>
        <v>71850.57</v>
      </c>
    </row>
    <row r="29" spans="1:8" ht="12.75">
      <c r="A29" s="36">
        <v>39890</v>
      </c>
      <c r="B29" s="37" t="s">
        <v>92</v>
      </c>
      <c r="C29" s="38" t="s">
        <v>63</v>
      </c>
      <c r="D29" s="38"/>
      <c r="E29" s="39">
        <v>0</v>
      </c>
      <c r="F29" s="39">
        <v>1464.05</v>
      </c>
      <c r="G29" s="39">
        <v>0</v>
      </c>
      <c r="H29" s="40">
        <f t="shared" si="0"/>
        <v>70386.52</v>
      </c>
    </row>
    <row r="30" spans="1:8" ht="12.75">
      <c r="A30" s="36">
        <v>39891</v>
      </c>
      <c r="B30" s="37" t="s">
        <v>93</v>
      </c>
      <c r="C30" s="38" t="s">
        <v>41</v>
      </c>
      <c r="D30" s="38">
        <v>5980</v>
      </c>
      <c r="E30" s="39">
        <v>50</v>
      </c>
      <c r="F30" s="39"/>
      <c r="G30" s="39">
        <v>50</v>
      </c>
      <c r="H30" s="40">
        <f t="shared" si="0"/>
        <v>70436.52</v>
      </c>
    </row>
    <row r="31" spans="1:8" ht="12.75">
      <c r="A31" s="36">
        <v>39891</v>
      </c>
      <c r="B31" s="37" t="s">
        <v>94</v>
      </c>
      <c r="C31" s="38" t="s">
        <v>41</v>
      </c>
      <c r="D31" s="38">
        <v>5981</v>
      </c>
      <c r="E31" s="39">
        <v>300</v>
      </c>
      <c r="F31" s="39"/>
      <c r="G31" s="39">
        <v>300</v>
      </c>
      <c r="H31" s="40">
        <f t="shared" si="0"/>
        <v>70736.52</v>
      </c>
    </row>
    <row r="32" spans="1:8" ht="12.75">
      <c r="A32" s="36">
        <v>39891</v>
      </c>
      <c r="B32" s="37" t="s">
        <v>95</v>
      </c>
      <c r="C32" s="38" t="s">
        <v>41</v>
      </c>
      <c r="D32" s="38">
        <v>5983</v>
      </c>
      <c r="E32" s="39">
        <v>200</v>
      </c>
      <c r="F32" s="39"/>
      <c r="G32" s="39">
        <v>200</v>
      </c>
      <c r="H32" s="40">
        <f t="shared" si="0"/>
        <v>70936.52</v>
      </c>
    </row>
    <row r="33" spans="1:8" ht="12.75">
      <c r="A33" s="36">
        <v>39895</v>
      </c>
      <c r="B33" s="37" t="s">
        <v>96</v>
      </c>
      <c r="C33" s="38" t="s">
        <v>41</v>
      </c>
      <c r="D33" s="38">
        <v>5984</v>
      </c>
      <c r="E33" s="39">
        <v>200</v>
      </c>
      <c r="F33" s="39"/>
      <c r="G33" s="39">
        <v>200</v>
      </c>
      <c r="H33" s="40">
        <f t="shared" si="0"/>
        <v>71136.52</v>
      </c>
    </row>
    <row r="34" spans="1:8" ht="12.75">
      <c r="A34" s="36">
        <v>39897</v>
      </c>
      <c r="B34" s="37" t="s">
        <v>97</v>
      </c>
      <c r="C34" s="38" t="s">
        <v>41</v>
      </c>
      <c r="D34" s="38">
        <v>5979</v>
      </c>
      <c r="E34" s="39">
        <v>350</v>
      </c>
      <c r="F34" s="39"/>
      <c r="G34" s="39">
        <v>350</v>
      </c>
      <c r="H34" s="40">
        <f t="shared" si="0"/>
        <v>71486.52</v>
      </c>
    </row>
    <row r="35" spans="1:8" ht="12.75">
      <c r="A35" s="36">
        <v>39898</v>
      </c>
      <c r="B35" s="37" t="s">
        <v>98</v>
      </c>
      <c r="C35" s="38" t="s">
        <v>41</v>
      </c>
      <c r="D35" s="38">
        <v>5982</v>
      </c>
      <c r="E35" s="39">
        <v>100</v>
      </c>
      <c r="F35" s="39"/>
      <c r="G35" s="39">
        <v>100</v>
      </c>
      <c r="H35" s="40">
        <f t="shared" si="0"/>
        <v>71586.52</v>
      </c>
    </row>
    <row r="36" spans="1:8" ht="12.75">
      <c r="A36" s="36">
        <v>39902</v>
      </c>
      <c r="B36" s="37" t="s">
        <v>99</v>
      </c>
      <c r="C36" s="38" t="s">
        <v>48</v>
      </c>
      <c r="D36" s="38"/>
      <c r="E36" s="39">
        <v>0</v>
      </c>
      <c r="F36" s="39">
        <v>1622.12</v>
      </c>
      <c r="G36" s="39">
        <v>0</v>
      </c>
      <c r="H36" s="40">
        <f t="shared" si="0"/>
        <v>69964.40000000001</v>
      </c>
    </row>
    <row r="37" spans="1:8" ht="12.75">
      <c r="A37" s="36">
        <v>39905</v>
      </c>
      <c r="B37" s="37" t="s">
        <v>100</v>
      </c>
      <c r="C37" s="38" t="s">
        <v>41</v>
      </c>
      <c r="D37" s="38" t="s">
        <v>101</v>
      </c>
      <c r="E37" s="39">
        <v>287.5</v>
      </c>
      <c r="F37" s="39"/>
      <c r="G37" s="39">
        <v>287.5</v>
      </c>
      <c r="H37" s="40">
        <f t="shared" si="0"/>
        <v>70251.90000000001</v>
      </c>
    </row>
    <row r="38" spans="1:8" ht="12.75">
      <c r="A38" s="36">
        <v>39906</v>
      </c>
      <c r="B38" s="37" t="s">
        <v>102</v>
      </c>
      <c r="C38" s="38" t="s">
        <v>47</v>
      </c>
      <c r="D38" s="38"/>
      <c r="E38" s="39">
        <v>0</v>
      </c>
      <c r="F38" s="39">
        <v>848.62</v>
      </c>
      <c r="G38" s="39">
        <v>0</v>
      </c>
      <c r="H38" s="40">
        <f t="shared" si="0"/>
        <v>69403.28000000001</v>
      </c>
    </row>
    <row r="39" spans="1:8" ht="12.75">
      <c r="A39" s="36">
        <v>39918</v>
      </c>
      <c r="B39" s="37" t="s">
        <v>103</v>
      </c>
      <c r="C39" s="38" t="s">
        <v>71</v>
      </c>
      <c r="D39" s="38"/>
      <c r="E39" s="39">
        <v>0</v>
      </c>
      <c r="F39" s="39">
        <v>524.26</v>
      </c>
      <c r="G39" s="39">
        <v>0</v>
      </c>
      <c r="H39" s="40">
        <f t="shared" si="0"/>
        <v>68879.02000000002</v>
      </c>
    </row>
    <row r="40" spans="1:8" ht="12.75">
      <c r="A40" s="36">
        <v>39918</v>
      </c>
      <c r="B40" s="37" t="s">
        <v>104</v>
      </c>
      <c r="C40" s="38" t="s">
        <v>71</v>
      </c>
      <c r="D40" s="38"/>
      <c r="E40" s="39">
        <v>0</v>
      </c>
      <c r="F40" s="39">
        <v>385</v>
      </c>
      <c r="G40" s="39">
        <v>0</v>
      </c>
      <c r="H40" s="40">
        <f t="shared" si="0"/>
        <v>68494.02000000002</v>
      </c>
    </row>
    <row r="41" spans="1:8" ht="12.75">
      <c r="A41" s="36">
        <v>39920</v>
      </c>
      <c r="B41" s="37" t="s">
        <v>105</v>
      </c>
      <c r="C41" s="38" t="s">
        <v>41</v>
      </c>
      <c r="D41" s="38">
        <v>5916</v>
      </c>
      <c r="E41" s="39">
        <v>200</v>
      </c>
      <c r="F41" s="39"/>
      <c r="G41" s="39">
        <v>200</v>
      </c>
      <c r="H41" s="40">
        <f t="shared" si="0"/>
        <v>68694.02000000002</v>
      </c>
    </row>
    <row r="42" spans="1:8" ht="12.75">
      <c r="A42" s="36">
        <v>39924</v>
      </c>
      <c r="B42" s="37" t="s">
        <v>106</v>
      </c>
      <c r="C42" s="38" t="s">
        <v>45</v>
      </c>
      <c r="D42" s="38">
        <v>5465</v>
      </c>
      <c r="E42" s="39">
        <v>200</v>
      </c>
      <c r="F42" s="39"/>
      <c r="G42" s="39">
        <v>200</v>
      </c>
      <c r="H42" s="40">
        <f t="shared" si="0"/>
        <v>68894.02000000002</v>
      </c>
    </row>
    <row r="43" spans="1:8" ht="12.75">
      <c r="A43" s="36">
        <v>39925</v>
      </c>
      <c r="B43" s="37" t="s">
        <v>107</v>
      </c>
      <c r="C43" s="38" t="s">
        <v>41</v>
      </c>
      <c r="D43" s="38">
        <v>6053</v>
      </c>
      <c r="E43" s="39">
        <v>200</v>
      </c>
      <c r="F43" s="39"/>
      <c r="G43" s="39">
        <v>200</v>
      </c>
      <c r="H43" s="40">
        <f t="shared" si="0"/>
        <v>69094.02000000002</v>
      </c>
    </row>
    <row r="44" spans="1:8" ht="12.75">
      <c r="A44" s="36">
        <v>39925</v>
      </c>
      <c r="B44" s="37" t="s">
        <v>108</v>
      </c>
      <c r="C44" s="38" t="s">
        <v>47</v>
      </c>
      <c r="D44" s="38"/>
      <c r="E44" s="39">
        <v>0</v>
      </c>
      <c r="F44" s="39">
        <v>770</v>
      </c>
      <c r="G44" s="39">
        <v>0</v>
      </c>
      <c r="H44" s="40">
        <f t="shared" si="0"/>
        <v>68324.02000000002</v>
      </c>
    </row>
    <row r="45" spans="1:9" ht="12.75">
      <c r="A45" s="36">
        <v>39926</v>
      </c>
      <c r="B45" s="37" t="s">
        <v>186</v>
      </c>
      <c r="C45" s="38" t="s">
        <v>45</v>
      </c>
      <c r="D45" s="38"/>
      <c r="E45" s="61">
        <v>200</v>
      </c>
      <c r="F45" s="39"/>
      <c r="G45" s="39">
        <v>0</v>
      </c>
      <c r="H45" s="40"/>
      <c r="I45" t="s">
        <v>188</v>
      </c>
    </row>
    <row r="46" spans="1:8" ht="12.75">
      <c r="A46" s="36">
        <v>39926</v>
      </c>
      <c r="B46" s="37" t="s">
        <v>109</v>
      </c>
      <c r="C46" s="38" t="s">
        <v>41</v>
      </c>
      <c r="D46" s="38">
        <v>6086</v>
      </c>
      <c r="E46" s="39">
        <v>350</v>
      </c>
      <c r="F46" s="39"/>
      <c r="G46" s="39">
        <v>350</v>
      </c>
      <c r="H46" s="40">
        <f>H44+G46-F46</f>
        <v>68674.02000000002</v>
      </c>
    </row>
    <row r="47" spans="1:8" ht="12.75">
      <c r="A47" s="36">
        <v>39927</v>
      </c>
      <c r="B47" s="37" t="s">
        <v>110</v>
      </c>
      <c r="C47" s="38" t="s">
        <v>71</v>
      </c>
      <c r="D47" s="38"/>
      <c r="E47" s="39">
        <v>500</v>
      </c>
      <c r="F47" s="39"/>
      <c r="G47" s="39">
        <v>500</v>
      </c>
      <c r="H47" s="40">
        <f t="shared" si="0"/>
        <v>69174.02000000002</v>
      </c>
    </row>
    <row r="48" spans="1:8" ht="12.75">
      <c r="A48" s="36">
        <v>39927</v>
      </c>
      <c r="B48" s="37" t="s">
        <v>111</v>
      </c>
      <c r="C48" s="38" t="s">
        <v>41</v>
      </c>
      <c r="D48" s="38">
        <v>6051</v>
      </c>
      <c r="E48" s="39">
        <v>400</v>
      </c>
      <c r="F48" s="39"/>
      <c r="G48" s="39">
        <v>400</v>
      </c>
      <c r="H48" s="40">
        <f t="shared" si="0"/>
        <v>69574.02000000002</v>
      </c>
    </row>
    <row r="49" spans="1:8" ht="12.75">
      <c r="A49" s="36">
        <v>39929</v>
      </c>
      <c r="B49" s="37" t="s">
        <v>131</v>
      </c>
      <c r="C49" s="38" t="s">
        <v>41</v>
      </c>
      <c r="D49" s="38"/>
      <c r="E49" s="61">
        <v>200</v>
      </c>
      <c r="F49" s="39"/>
      <c r="G49" s="39">
        <v>0</v>
      </c>
      <c r="H49" s="40">
        <f t="shared" si="0"/>
        <v>69574.02000000002</v>
      </c>
    </row>
    <row r="50" spans="1:8" ht="12.75">
      <c r="A50" s="36">
        <v>39934</v>
      </c>
      <c r="B50" s="37" t="s">
        <v>132</v>
      </c>
      <c r="C50" s="38" t="s">
        <v>41</v>
      </c>
      <c r="D50" s="38"/>
      <c r="E50" s="61">
        <v>350</v>
      </c>
      <c r="F50" s="39"/>
      <c r="G50" s="39">
        <v>0</v>
      </c>
      <c r="H50" s="40">
        <f t="shared" si="0"/>
        <v>69574.02000000002</v>
      </c>
    </row>
    <row r="51" spans="1:9" ht="12.75">
      <c r="A51" s="36">
        <v>39941</v>
      </c>
      <c r="B51" s="37" t="s">
        <v>133</v>
      </c>
      <c r="C51" s="38" t="s">
        <v>41</v>
      </c>
      <c r="D51" s="38"/>
      <c r="E51" s="61">
        <v>200</v>
      </c>
      <c r="F51" s="39"/>
      <c r="G51" s="39">
        <v>0</v>
      </c>
      <c r="H51" s="40">
        <f t="shared" si="0"/>
        <v>69574.02000000002</v>
      </c>
      <c r="I51" t="s">
        <v>188</v>
      </c>
    </row>
    <row r="52" spans="1:9" ht="12.75">
      <c r="A52" s="36">
        <v>39943</v>
      </c>
      <c r="B52" s="37" t="s">
        <v>134</v>
      </c>
      <c r="C52" s="38" t="s">
        <v>41</v>
      </c>
      <c r="D52" s="38"/>
      <c r="E52" s="39">
        <v>200</v>
      </c>
      <c r="F52" s="39"/>
      <c r="G52" s="39">
        <v>0</v>
      </c>
      <c r="H52" s="40">
        <f t="shared" si="0"/>
        <v>69574.02000000002</v>
      </c>
      <c r="I52" t="s">
        <v>184</v>
      </c>
    </row>
    <row r="53" spans="1:8" ht="12.75">
      <c r="A53" s="36">
        <v>39944</v>
      </c>
      <c r="B53" s="37" t="s">
        <v>112</v>
      </c>
      <c r="C53" s="38" t="s">
        <v>41</v>
      </c>
      <c r="D53" s="38"/>
      <c r="E53" s="39">
        <v>440</v>
      </c>
      <c r="F53" s="39"/>
      <c r="G53" s="39">
        <v>440</v>
      </c>
      <c r="H53" s="40">
        <f t="shared" si="0"/>
        <v>70014.02000000002</v>
      </c>
    </row>
    <row r="54" spans="1:8" ht="12.75">
      <c r="A54" s="36">
        <v>39945</v>
      </c>
      <c r="B54" s="37" t="s">
        <v>113</v>
      </c>
      <c r="C54" s="38" t="s">
        <v>41</v>
      </c>
      <c r="D54" s="38">
        <v>6118</v>
      </c>
      <c r="E54" s="39">
        <v>250</v>
      </c>
      <c r="F54" s="39"/>
      <c r="G54" s="39">
        <v>250</v>
      </c>
      <c r="H54" s="40">
        <f t="shared" si="0"/>
        <v>70264.02000000002</v>
      </c>
    </row>
    <row r="55" spans="1:8" ht="12.75">
      <c r="A55" s="36">
        <v>39946</v>
      </c>
      <c r="B55" s="37" t="s">
        <v>114</v>
      </c>
      <c r="C55" s="38" t="s">
        <v>41</v>
      </c>
      <c r="D55" s="38">
        <v>6024</v>
      </c>
      <c r="E55" s="39">
        <v>300</v>
      </c>
      <c r="F55" s="39"/>
      <c r="G55" s="39">
        <v>300</v>
      </c>
      <c r="H55" s="40">
        <f t="shared" si="0"/>
        <v>70564.02000000002</v>
      </c>
    </row>
    <row r="56" spans="1:8" ht="12.75">
      <c r="A56" s="36">
        <v>39947</v>
      </c>
      <c r="B56" s="37" t="s">
        <v>115</v>
      </c>
      <c r="C56" s="38" t="s">
        <v>41</v>
      </c>
      <c r="D56" s="38">
        <v>6022</v>
      </c>
      <c r="E56" s="39">
        <v>200</v>
      </c>
      <c r="F56" s="39"/>
      <c r="G56" s="39">
        <v>187.5</v>
      </c>
      <c r="H56" s="40">
        <f t="shared" si="0"/>
        <v>70751.52000000002</v>
      </c>
    </row>
    <row r="57" spans="1:8" ht="12.75">
      <c r="A57" s="36">
        <v>39955</v>
      </c>
      <c r="B57" s="37" t="s">
        <v>116</v>
      </c>
      <c r="C57" s="38" t="s">
        <v>41</v>
      </c>
      <c r="D57" s="38">
        <v>6028</v>
      </c>
      <c r="E57" s="39">
        <v>200</v>
      </c>
      <c r="F57" s="39"/>
      <c r="G57" s="39">
        <v>200</v>
      </c>
      <c r="H57" s="40">
        <f t="shared" si="0"/>
        <v>70951.52000000002</v>
      </c>
    </row>
    <row r="58" spans="1:8" ht="12.75">
      <c r="A58" s="36">
        <v>39958</v>
      </c>
      <c r="B58" s="37" t="s">
        <v>117</v>
      </c>
      <c r="C58" s="38" t="s">
        <v>51</v>
      </c>
      <c r="D58" s="38">
        <v>3507</v>
      </c>
      <c r="E58" s="39">
        <v>0</v>
      </c>
      <c r="F58" s="39"/>
      <c r="G58" s="39">
        <v>8175</v>
      </c>
      <c r="H58" s="40">
        <f t="shared" si="0"/>
        <v>79126.52000000002</v>
      </c>
    </row>
    <row r="59" spans="1:8" ht="12.75">
      <c r="A59" s="36">
        <v>39961</v>
      </c>
      <c r="B59" s="37" t="s">
        <v>111</v>
      </c>
      <c r="C59" s="38" t="s">
        <v>41</v>
      </c>
      <c r="D59" s="38">
        <v>6051</v>
      </c>
      <c r="E59" s="39">
        <v>400</v>
      </c>
      <c r="F59" s="39"/>
      <c r="G59" s="39">
        <v>400</v>
      </c>
      <c r="H59" s="40">
        <f t="shared" si="0"/>
        <v>79526.52000000002</v>
      </c>
    </row>
    <row r="60" spans="1:8" ht="12.75">
      <c r="A60" s="36">
        <v>39964</v>
      </c>
      <c r="B60" s="37" t="s">
        <v>135</v>
      </c>
      <c r="C60" s="38" t="s">
        <v>41</v>
      </c>
      <c r="D60" s="38"/>
      <c r="E60" s="61">
        <v>450</v>
      </c>
      <c r="F60" s="39"/>
      <c r="G60" s="39">
        <v>0</v>
      </c>
      <c r="H60" s="40">
        <f t="shared" si="0"/>
        <v>79526.52000000002</v>
      </c>
    </row>
    <row r="61" spans="1:8" ht="12.75">
      <c r="A61" s="36">
        <v>39968</v>
      </c>
      <c r="B61" s="37" t="s">
        <v>136</v>
      </c>
      <c r="C61" s="38" t="s">
        <v>41</v>
      </c>
      <c r="D61" s="38"/>
      <c r="E61" s="61">
        <v>400</v>
      </c>
      <c r="F61" s="39"/>
      <c r="G61" s="39">
        <v>0</v>
      </c>
      <c r="H61" s="40">
        <f t="shared" si="0"/>
        <v>79526.52000000002</v>
      </c>
    </row>
    <row r="62" spans="1:8" ht="12.75">
      <c r="A62" s="36">
        <v>39975</v>
      </c>
      <c r="B62" s="37" t="s">
        <v>118</v>
      </c>
      <c r="C62" s="38" t="s">
        <v>41</v>
      </c>
      <c r="D62" s="38">
        <v>5918</v>
      </c>
      <c r="E62" s="39">
        <v>250</v>
      </c>
      <c r="F62" s="39"/>
      <c r="G62" s="39">
        <v>250</v>
      </c>
      <c r="H62" s="40">
        <f t="shared" si="0"/>
        <v>79776.52000000002</v>
      </c>
    </row>
    <row r="63" spans="1:8" ht="12.75">
      <c r="A63" s="36">
        <v>39982</v>
      </c>
      <c r="B63" s="37" t="s">
        <v>178</v>
      </c>
      <c r="C63" s="38" t="s">
        <v>41</v>
      </c>
      <c r="D63" s="38"/>
      <c r="E63" s="61">
        <v>250</v>
      </c>
      <c r="F63" s="39"/>
      <c r="G63" s="39"/>
      <c r="H63" s="40"/>
    </row>
    <row r="64" spans="1:8" ht="12.75">
      <c r="A64" s="36">
        <v>39986</v>
      </c>
      <c r="B64" s="37" t="s">
        <v>119</v>
      </c>
      <c r="C64" s="38" t="s">
        <v>51</v>
      </c>
      <c r="D64" s="38"/>
      <c r="E64" s="39">
        <v>0</v>
      </c>
      <c r="F64" s="39">
        <v>318.12</v>
      </c>
      <c r="G64" s="39">
        <v>0</v>
      </c>
      <c r="H64" s="40">
        <f>H62+G64-F64</f>
        <v>79458.40000000002</v>
      </c>
    </row>
    <row r="65" spans="1:8" ht="12.75">
      <c r="A65" s="36">
        <v>39990</v>
      </c>
      <c r="B65" s="37" t="s">
        <v>120</v>
      </c>
      <c r="C65" s="38" t="s">
        <v>71</v>
      </c>
      <c r="D65" s="38"/>
      <c r="E65" s="39">
        <v>0</v>
      </c>
      <c r="F65" s="39">
        <v>378.62</v>
      </c>
      <c r="G65" s="39">
        <v>0</v>
      </c>
      <c r="H65" s="40">
        <f t="shared" si="0"/>
        <v>79079.78000000003</v>
      </c>
    </row>
    <row r="66" spans="1:8" ht="12.75">
      <c r="A66" s="36">
        <v>39990</v>
      </c>
      <c r="B66" s="37" t="s">
        <v>121</v>
      </c>
      <c r="C66" s="38" t="s">
        <v>41</v>
      </c>
      <c r="D66" s="38">
        <v>5277</v>
      </c>
      <c r="E66" s="39">
        <v>200</v>
      </c>
      <c r="F66" s="39"/>
      <c r="G66" s="39">
        <v>200</v>
      </c>
      <c r="H66" s="40">
        <f t="shared" si="0"/>
        <v>79279.78000000003</v>
      </c>
    </row>
    <row r="67" spans="1:8" ht="12.75">
      <c r="A67" s="36">
        <v>39990</v>
      </c>
      <c r="B67" s="37" t="s">
        <v>122</v>
      </c>
      <c r="C67" s="38" t="s">
        <v>41</v>
      </c>
      <c r="D67" s="38">
        <v>5816</v>
      </c>
      <c r="E67" s="39">
        <v>200</v>
      </c>
      <c r="F67" s="39"/>
      <c r="G67" s="39">
        <v>200</v>
      </c>
      <c r="H67" s="40">
        <f t="shared" si="0"/>
        <v>79479.78000000003</v>
      </c>
    </row>
    <row r="68" spans="1:8" ht="12.75">
      <c r="A68" s="36">
        <v>39991</v>
      </c>
      <c r="B68" s="37" t="s">
        <v>137</v>
      </c>
      <c r="C68" s="38" t="s">
        <v>41</v>
      </c>
      <c r="D68" s="38"/>
      <c r="E68" s="61">
        <v>200</v>
      </c>
      <c r="F68" s="39"/>
      <c r="G68" s="39">
        <v>0</v>
      </c>
      <c r="H68" s="40">
        <f t="shared" si="0"/>
        <v>79479.78000000003</v>
      </c>
    </row>
    <row r="69" spans="1:8" ht="12.75">
      <c r="A69" s="36">
        <v>40000</v>
      </c>
      <c r="B69" s="37" t="s">
        <v>123</v>
      </c>
      <c r="C69" s="38" t="s">
        <v>44</v>
      </c>
      <c r="D69" s="38"/>
      <c r="E69" s="39">
        <v>0</v>
      </c>
      <c r="F69" s="39">
        <v>246.1</v>
      </c>
      <c r="G69" s="39">
        <v>0</v>
      </c>
      <c r="H69" s="40">
        <f t="shared" si="0"/>
        <v>79233.68000000002</v>
      </c>
    </row>
    <row r="70" spans="1:8" ht="12.75">
      <c r="A70" s="36">
        <v>40000</v>
      </c>
      <c r="B70" s="37" t="s">
        <v>124</v>
      </c>
      <c r="C70" s="38" t="s">
        <v>41</v>
      </c>
      <c r="D70" s="38"/>
      <c r="E70" s="39">
        <v>0</v>
      </c>
      <c r="F70" s="39">
        <v>400</v>
      </c>
      <c r="G70" s="39">
        <v>0</v>
      </c>
      <c r="H70" s="40">
        <f t="shared" si="0"/>
        <v>78833.68000000002</v>
      </c>
    </row>
    <row r="71" spans="1:8" ht="12.75">
      <c r="A71" s="36">
        <v>40000</v>
      </c>
      <c r="B71" s="37" t="s">
        <v>125</v>
      </c>
      <c r="C71" s="38" t="s">
        <v>45</v>
      </c>
      <c r="D71" s="38"/>
      <c r="E71" s="39">
        <v>0</v>
      </c>
      <c r="F71" s="39">
        <v>528.36</v>
      </c>
      <c r="G71" s="39">
        <v>0</v>
      </c>
      <c r="H71" s="40">
        <f aca="true" t="shared" si="1" ref="H71:H118">H70+G71-F71</f>
        <v>78305.32000000002</v>
      </c>
    </row>
    <row r="72" spans="1:8" ht="12.75">
      <c r="A72" s="36">
        <v>40005</v>
      </c>
      <c r="B72" s="37" t="s">
        <v>179</v>
      </c>
      <c r="C72" s="38" t="s">
        <v>41</v>
      </c>
      <c r="D72" s="38"/>
      <c r="E72" s="61">
        <v>450</v>
      </c>
      <c r="F72" s="39"/>
      <c r="G72" s="39">
        <v>0</v>
      </c>
      <c r="H72" s="40"/>
    </row>
    <row r="73" spans="1:8" ht="12.75">
      <c r="A73" s="36">
        <v>40005</v>
      </c>
      <c r="B73" s="37" t="s">
        <v>180</v>
      </c>
      <c r="C73" s="38" t="s">
        <v>41</v>
      </c>
      <c r="D73" s="38"/>
      <c r="E73" s="61">
        <v>250</v>
      </c>
      <c r="F73" s="39"/>
      <c r="G73" s="39">
        <v>0</v>
      </c>
      <c r="H73" s="40"/>
    </row>
    <row r="74" spans="1:8" ht="12.75">
      <c r="A74" s="36">
        <v>40019</v>
      </c>
      <c r="B74" s="37" t="s">
        <v>138</v>
      </c>
      <c r="C74" s="38" t="s">
        <v>41</v>
      </c>
      <c r="D74" s="38"/>
      <c r="E74" s="61">
        <v>250</v>
      </c>
      <c r="F74" s="39"/>
      <c r="G74" s="39">
        <v>0</v>
      </c>
      <c r="H74" s="40">
        <f>H71+G74-F74</f>
        <v>78305.32000000002</v>
      </c>
    </row>
    <row r="75" spans="1:8" ht="12.75">
      <c r="A75" s="36">
        <v>40018</v>
      </c>
      <c r="B75" s="37" t="s">
        <v>143</v>
      </c>
      <c r="C75" s="38" t="s">
        <v>45</v>
      </c>
      <c r="D75" s="38"/>
      <c r="E75" s="39"/>
      <c r="F75" s="39"/>
      <c r="G75" s="39">
        <v>179.34</v>
      </c>
      <c r="H75" s="40">
        <f t="shared" si="1"/>
        <v>78484.66000000002</v>
      </c>
    </row>
    <row r="76" spans="1:8" ht="12.75">
      <c r="A76" s="36">
        <v>40020</v>
      </c>
      <c r="B76" s="37" t="s">
        <v>139</v>
      </c>
      <c r="C76" s="38" t="s">
        <v>41</v>
      </c>
      <c r="D76" s="38"/>
      <c r="E76" s="61">
        <v>200</v>
      </c>
      <c r="F76" s="39"/>
      <c r="G76" s="39">
        <v>0</v>
      </c>
      <c r="H76" s="40">
        <f t="shared" si="1"/>
        <v>78484.66000000002</v>
      </c>
    </row>
    <row r="77" spans="1:8" ht="12.75">
      <c r="A77" s="36">
        <v>40021</v>
      </c>
      <c r="B77" s="37" t="s">
        <v>126</v>
      </c>
      <c r="C77" s="38" t="s">
        <v>51</v>
      </c>
      <c r="D77" s="38">
        <v>5317</v>
      </c>
      <c r="E77" s="39">
        <v>7800</v>
      </c>
      <c r="F77" s="39"/>
      <c r="G77" s="39">
        <v>7800</v>
      </c>
      <c r="H77" s="40">
        <f t="shared" si="1"/>
        <v>86284.66000000002</v>
      </c>
    </row>
    <row r="78" spans="1:8" ht="12.75">
      <c r="A78" s="36">
        <v>40028</v>
      </c>
      <c r="B78" s="37" t="s">
        <v>129</v>
      </c>
      <c r="C78" s="38" t="s">
        <v>44</v>
      </c>
      <c r="D78" s="38"/>
      <c r="E78" s="39">
        <v>5175</v>
      </c>
      <c r="F78" s="39"/>
      <c r="G78" s="39">
        <v>5175</v>
      </c>
      <c r="H78" s="40">
        <f t="shared" si="1"/>
        <v>91459.66000000002</v>
      </c>
    </row>
    <row r="79" spans="1:8" ht="12.75">
      <c r="A79" s="36">
        <v>40029</v>
      </c>
      <c r="B79" s="37" t="s">
        <v>144</v>
      </c>
      <c r="C79" s="38" t="s">
        <v>71</v>
      </c>
      <c r="D79" s="38"/>
      <c r="E79" s="39"/>
      <c r="F79" s="39">
        <v>152.6</v>
      </c>
      <c r="G79" s="39"/>
      <c r="H79" s="40">
        <f t="shared" si="1"/>
        <v>91307.06000000001</v>
      </c>
    </row>
    <row r="80" spans="1:9" ht="12.75">
      <c r="A80" s="36">
        <v>40029</v>
      </c>
      <c r="B80" s="37" t="s">
        <v>140</v>
      </c>
      <c r="C80" s="38" t="s">
        <v>41</v>
      </c>
      <c r="D80" s="38"/>
      <c r="E80" s="39">
        <v>350</v>
      </c>
      <c r="F80" s="39"/>
      <c r="G80" s="39">
        <v>350</v>
      </c>
      <c r="H80" s="40">
        <f t="shared" si="1"/>
        <v>91657.06000000001</v>
      </c>
      <c r="I80" t="s">
        <v>1</v>
      </c>
    </row>
    <row r="81" spans="1:8" ht="12.75">
      <c r="A81" s="36">
        <v>40029</v>
      </c>
      <c r="B81" s="37" t="s">
        <v>141</v>
      </c>
      <c r="C81" s="38" t="s">
        <v>41</v>
      </c>
      <c r="D81" s="38"/>
      <c r="E81" s="61">
        <v>250</v>
      </c>
      <c r="F81" s="39"/>
      <c r="G81" s="39">
        <v>0</v>
      </c>
      <c r="H81" s="40">
        <f t="shared" si="1"/>
        <v>91657.06000000001</v>
      </c>
    </row>
    <row r="82" spans="1:8" ht="12.75">
      <c r="A82" s="36">
        <v>40035</v>
      </c>
      <c r="B82" s="37" t="s">
        <v>161</v>
      </c>
      <c r="C82" s="38" t="s">
        <v>41</v>
      </c>
      <c r="D82" s="38"/>
      <c r="E82" s="61">
        <v>300</v>
      </c>
      <c r="F82" s="39"/>
      <c r="G82" s="39">
        <v>0</v>
      </c>
      <c r="H82" s="40"/>
    </row>
    <row r="83" spans="1:8" ht="12.75">
      <c r="A83" s="36">
        <v>40039</v>
      </c>
      <c r="B83" s="37" t="s">
        <v>142</v>
      </c>
      <c r="C83" s="38" t="s">
        <v>41</v>
      </c>
      <c r="D83" s="38"/>
      <c r="E83" s="61">
        <v>300</v>
      </c>
      <c r="F83" s="39"/>
      <c r="G83" s="39">
        <v>0</v>
      </c>
      <c r="H83" s="40">
        <f>H81+G83-F83</f>
        <v>91657.06000000001</v>
      </c>
    </row>
    <row r="84" spans="1:8" ht="12.75">
      <c r="A84" s="36">
        <v>40044</v>
      </c>
      <c r="B84" s="37" t="s">
        <v>145</v>
      </c>
      <c r="C84" s="38" t="s">
        <v>51</v>
      </c>
      <c r="D84" s="38"/>
      <c r="E84" s="39">
        <v>7425</v>
      </c>
      <c r="F84" s="39"/>
      <c r="G84" s="39">
        <v>7425</v>
      </c>
      <c r="H84" s="40">
        <f t="shared" si="1"/>
        <v>99082.06000000001</v>
      </c>
    </row>
    <row r="85" spans="1:8" ht="12.75">
      <c r="A85" s="36">
        <v>40049</v>
      </c>
      <c r="B85" s="37" t="s">
        <v>146</v>
      </c>
      <c r="C85" s="38" t="s">
        <v>51</v>
      </c>
      <c r="D85" s="38"/>
      <c r="E85" s="39"/>
      <c r="F85" s="39">
        <v>159.13</v>
      </c>
      <c r="G85" s="39">
        <v>0</v>
      </c>
      <c r="H85" s="40">
        <f t="shared" si="1"/>
        <v>98922.93000000001</v>
      </c>
    </row>
    <row r="86" spans="1:8" ht="12.75">
      <c r="A86" s="36">
        <v>40049</v>
      </c>
      <c r="B86" s="37" t="s">
        <v>147</v>
      </c>
      <c r="C86" s="38" t="s">
        <v>44</v>
      </c>
      <c r="D86" s="38"/>
      <c r="E86" s="39"/>
      <c r="F86" s="39">
        <v>1325.76</v>
      </c>
      <c r="G86" s="39">
        <v>0</v>
      </c>
      <c r="H86" s="40">
        <f t="shared" si="1"/>
        <v>97597.17000000001</v>
      </c>
    </row>
    <row r="87" spans="1:8" ht="12.75">
      <c r="A87" s="36">
        <v>40049</v>
      </c>
      <c r="B87" s="37" t="s">
        <v>148</v>
      </c>
      <c r="C87" s="38" t="s">
        <v>51</v>
      </c>
      <c r="D87" s="38"/>
      <c r="E87" s="39"/>
      <c r="F87" s="39">
        <v>964</v>
      </c>
      <c r="G87" s="39">
        <v>0</v>
      </c>
      <c r="H87" s="40">
        <f t="shared" si="1"/>
        <v>96633.17000000001</v>
      </c>
    </row>
    <row r="88" spans="1:8" ht="12.75">
      <c r="A88" s="36">
        <v>40049</v>
      </c>
      <c r="B88" s="37" t="s">
        <v>149</v>
      </c>
      <c r="C88" s="38" t="s">
        <v>47</v>
      </c>
      <c r="D88" s="38"/>
      <c r="E88" s="39"/>
      <c r="F88" s="39">
        <v>182.67</v>
      </c>
      <c r="G88" s="39">
        <v>0</v>
      </c>
      <c r="H88" s="40">
        <f t="shared" si="1"/>
        <v>96450.50000000001</v>
      </c>
    </row>
    <row r="89" spans="1:8" ht="12.75">
      <c r="A89" s="36">
        <v>40058</v>
      </c>
      <c r="B89" s="37" t="s">
        <v>150</v>
      </c>
      <c r="C89" s="38" t="s">
        <v>51</v>
      </c>
      <c r="D89" s="38"/>
      <c r="E89" s="39"/>
      <c r="F89" s="39">
        <v>662</v>
      </c>
      <c r="G89" s="39">
        <v>0</v>
      </c>
      <c r="H89" s="40">
        <f t="shared" si="1"/>
        <v>95788.50000000001</v>
      </c>
    </row>
    <row r="90" spans="1:8" ht="12.75">
      <c r="A90" s="36">
        <v>40060</v>
      </c>
      <c r="B90" s="37" t="s">
        <v>151</v>
      </c>
      <c r="C90" s="38" t="s">
        <v>48</v>
      </c>
      <c r="D90" s="38"/>
      <c r="E90" s="39"/>
      <c r="F90" s="39">
        <v>939.6</v>
      </c>
      <c r="G90" s="39">
        <v>0</v>
      </c>
      <c r="H90" s="40">
        <f t="shared" si="1"/>
        <v>94848.90000000001</v>
      </c>
    </row>
    <row r="91" spans="1:8" ht="12.75">
      <c r="A91" s="36">
        <v>40060</v>
      </c>
      <c r="B91" s="37" t="s">
        <v>152</v>
      </c>
      <c r="C91" s="38" t="s">
        <v>25</v>
      </c>
      <c r="D91" s="38"/>
      <c r="E91" s="39"/>
      <c r="F91" s="39"/>
      <c r="G91" s="39">
        <v>990</v>
      </c>
      <c r="H91" s="40">
        <f t="shared" si="1"/>
        <v>95838.90000000001</v>
      </c>
    </row>
    <row r="92" spans="1:8" ht="12.75">
      <c r="A92" s="36">
        <v>40073</v>
      </c>
      <c r="B92" s="37" t="s">
        <v>153</v>
      </c>
      <c r="C92" s="38" t="s">
        <v>44</v>
      </c>
      <c r="D92" s="38"/>
      <c r="E92" s="39"/>
      <c r="F92" s="39">
        <v>713.73</v>
      </c>
      <c r="G92" s="39">
        <v>0</v>
      </c>
      <c r="H92" s="40">
        <f t="shared" si="1"/>
        <v>95125.17000000001</v>
      </c>
    </row>
    <row r="93" spans="1:8" ht="12.75">
      <c r="A93" s="36">
        <v>40073</v>
      </c>
      <c r="B93" s="37" t="s">
        <v>154</v>
      </c>
      <c r="C93" s="38" t="s">
        <v>44</v>
      </c>
      <c r="D93" s="38"/>
      <c r="E93" s="39"/>
      <c r="F93" s="39">
        <v>867.6</v>
      </c>
      <c r="G93" s="39">
        <v>0</v>
      </c>
      <c r="H93" s="40">
        <f t="shared" si="1"/>
        <v>94257.57</v>
      </c>
    </row>
    <row r="94" spans="1:8" ht="12.75">
      <c r="A94" s="36">
        <v>40073</v>
      </c>
      <c r="B94" s="37" t="s">
        <v>155</v>
      </c>
      <c r="C94" s="38" t="s">
        <v>51</v>
      </c>
      <c r="D94" s="38"/>
      <c r="E94" s="39"/>
      <c r="F94" s="39">
        <v>1749.34</v>
      </c>
      <c r="G94" s="39"/>
      <c r="H94" s="40">
        <f t="shared" si="1"/>
        <v>92508.23000000001</v>
      </c>
    </row>
    <row r="95" spans="1:8" ht="12.75">
      <c r="A95" s="36">
        <v>40085</v>
      </c>
      <c r="B95" s="37" t="s">
        <v>156</v>
      </c>
      <c r="C95" s="38" t="s">
        <v>25</v>
      </c>
      <c r="D95" s="38"/>
      <c r="E95" s="39"/>
      <c r="F95" s="39">
        <v>1093.35</v>
      </c>
      <c r="G95" s="39"/>
      <c r="H95" s="40">
        <f t="shared" si="1"/>
        <v>91414.88</v>
      </c>
    </row>
    <row r="96" spans="1:8" ht="12.75">
      <c r="A96" s="36">
        <v>40093</v>
      </c>
      <c r="B96" s="37" t="s">
        <v>182</v>
      </c>
      <c r="C96" s="38" t="s">
        <v>41</v>
      </c>
      <c r="D96" s="38"/>
      <c r="E96" s="39"/>
      <c r="F96" s="39"/>
      <c r="G96" s="39">
        <v>540</v>
      </c>
      <c r="H96" s="40">
        <f t="shared" si="1"/>
        <v>91954.88</v>
      </c>
    </row>
    <row r="97" spans="1:8" ht="12.75">
      <c r="A97" s="36">
        <v>40094</v>
      </c>
      <c r="B97" s="37" t="s">
        <v>157</v>
      </c>
      <c r="C97" s="38" t="s">
        <v>41</v>
      </c>
      <c r="D97" s="38"/>
      <c r="E97" s="39"/>
      <c r="F97" s="39"/>
      <c r="G97" s="39">
        <v>250</v>
      </c>
      <c r="H97" s="40">
        <f t="shared" si="1"/>
        <v>92204.88</v>
      </c>
    </row>
    <row r="98" spans="1:8" ht="12.75">
      <c r="A98" s="36">
        <v>40098</v>
      </c>
      <c r="B98" s="37" t="s">
        <v>158</v>
      </c>
      <c r="C98" s="38" t="s">
        <v>41</v>
      </c>
      <c r="D98" s="38"/>
      <c r="E98" s="39"/>
      <c r="F98" s="39"/>
      <c r="G98" s="39">
        <v>350</v>
      </c>
      <c r="H98" s="40">
        <f t="shared" si="1"/>
        <v>92554.88</v>
      </c>
    </row>
    <row r="99" spans="1:8" ht="12.75">
      <c r="A99" s="36">
        <v>40098</v>
      </c>
      <c r="B99" s="37" t="s">
        <v>159</v>
      </c>
      <c r="C99" s="38" t="s">
        <v>41</v>
      </c>
      <c r="D99" s="38"/>
      <c r="E99" s="39">
        <v>300</v>
      </c>
      <c r="F99" s="39"/>
      <c r="G99" s="39">
        <v>291.98</v>
      </c>
      <c r="H99" s="40">
        <f t="shared" si="1"/>
        <v>92846.86</v>
      </c>
    </row>
    <row r="100" spans="1:8" ht="12.75">
      <c r="A100" s="36">
        <v>40098</v>
      </c>
      <c r="B100" s="37" t="s">
        <v>159</v>
      </c>
      <c r="C100" s="38" t="s">
        <v>41</v>
      </c>
      <c r="D100" s="38"/>
      <c r="E100" s="39">
        <v>100</v>
      </c>
      <c r="F100" s="39"/>
      <c r="G100" s="39">
        <v>91.98</v>
      </c>
      <c r="H100" s="40">
        <f t="shared" si="1"/>
        <v>92938.84</v>
      </c>
    </row>
    <row r="101" spans="1:8" ht="12.75">
      <c r="A101" s="36">
        <v>40101</v>
      </c>
      <c r="B101" s="37" t="s">
        <v>160</v>
      </c>
      <c r="C101" s="38" t="s">
        <v>41</v>
      </c>
      <c r="D101" s="38"/>
      <c r="E101" s="39"/>
      <c r="F101" s="39"/>
      <c r="G101" s="39">
        <v>200</v>
      </c>
      <c r="H101" s="40">
        <f t="shared" si="1"/>
        <v>93138.84</v>
      </c>
    </row>
    <row r="102" spans="1:8" ht="12.75">
      <c r="A102" s="36">
        <v>40101</v>
      </c>
      <c r="B102" s="37" t="s">
        <v>161</v>
      </c>
      <c r="C102" s="38" t="s">
        <v>41</v>
      </c>
      <c r="D102" s="38"/>
      <c r="E102" s="39"/>
      <c r="F102" s="39"/>
      <c r="G102" s="39">
        <v>250</v>
      </c>
      <c r="H102" s="40">
        <f t="shared" si="1"/>
        <v>93388.84</v>
      </c>
    </row>
    <row r="103" spans="1:8" ht="12.75">
      <c r="A103" s="36">
        <v>40106</v>
      </c>
      <c r="B103" s="37" t="s">
        <v>162</v>
      </c>
      <c r="C103" s="38" t="s">
        <v>41</v>
      </c>
      <c r="D103" s="38"/>
      <c r="E103" s="39"/>
      <c r="F103" s="39"/>
      <c r="G103" s="39">
        <v>350</v>
      </c>
      <c r="H103" s="40">
        <f t="shared" si="1"/>
        <v>93738.84</v>
      </c>
    </row>
    <row r="104" spans="1:8" ht="12.75">
      <c r="A104" s="36">
        <v>40107</v>
      </c>
      <c r="B104" s="37" t="s">
        <v>163</v>
      </c>
      <c r="C104" s="38" t="s">
        <v>41</v>
      </c>
      <c r="D104" s="38"/>
      <c r="E104" s="39"/>
      <c r="F104" s="39"/>
      <c r="G104" s="39">
        <v>300</v>
      </c>
      <c r="H104" s="40">
        <f t="shared" si="1"/>
        <v>94038.84</v>
      </c>
    </row>
    <row r="105" spans="1:9" ht="12.75">
      <c r="A105" s="36">
        <v>40108</v>
      </c>
      <c r="B105" s="37" t="s">
        <v>164</v>
      </c>
      <c r="C105" s="38" t="s">
        <v>41</v>
      </c>
      <c r="D105" s="38"/>
      <c r="E105" s="39"/>
      <c r="F105" s="39"/>
      <c r="G105" s="39">
        <v>250</v>
      </c>
      <c r="H105" s="40">
        <f t="shared" si="1"/>
        <v>94288.84</v>
      </c>
      <c r="I105" t="s">
        <v>1</v>
      </c>
    </row>
    <row r="106" spans="1:8" ht="12.75">
      <c r="A106" s="36">
        <v>40108</v>
      </c>
      <c r="B106" s="37" t="s">
        <v>165</v>
      </c>
      <c r="C106" s="38" t="s">
        <v>47</v>
      </c>
      <c r="D106" s="38"/>
      <c r="E106" s="39"/>
      <c r="F106" s="39">
        <v>360.8</v>
      </c>
      <c r="G106" s="39">
        <v>0</v>
      </c>
      <c r="H106" s="40">
        <f t="shared" si="1"/>
        <v>93928.04</v>
      </c>
    </row>
    <row r="107" spans="1:8" ht="12.75">
      <c r="A107" s="36">
        <v>40112</v>
      </c>
      <c r="B107" s="37" t="s">
        <v>166</v>
      </c>
      <c r="C107" s="38" t="s">
        <v>41</v>
      </c>
      <c r="D107" s="38"/>
      <c r="E107" s="39"/>
      <c r="F107" s="39"/>
      <c r="G107" s="39">
        <v>400</v>
      </c>
      <c r="H107" s="40">
        <f t="shared" si="1"/>
        <v>94328.04</v>
      </c>
    </row>
    <row r="108" spans="1:8" ht="12.75">
      <c r="A108" s="36">
        <v>40122</v>
      </c>
      <c r="B108" s="37" t="s">
        <v>167</v>
      </c>
      <c r="C108" s="38" t="s">
        <v>41</v>
      </c>
      <c r="D108" s="38"/>
      <c r="E108" s="39"/>
      <c r="F108" s="39"/>
      <c r="G108" s="39">
        <v>300</v>
      </c>
      <c r="H108" s="40">
        <f t="shared" si="1"/>
        <v>94628.04</v>
      </c>
    </row>
    <row r="109" spans="1:8" ht="12.75">
      <c r="A109" s="36">
        <v>40133</v>
      </c>
      <c r="B109" s="37" t="s">
        <v>168</v>
      </c>
      <c r="C109" s="38" t="s">
        <v>46</v>
      </c>
      <c r="D109" s="38"/>
      <c r="E109" s="39"/>
      <c r="F109" s="39"/>
      <c r="G109" s="39">
        <v>1.6</v>
      </c>
      <c r="H109" s="40">
        <f t="shared" si="1"/>
        <v>94629.64</v>
      </c>
    </row>
    <row r="110" spans="1:8" ht="12.75">
      <c r="A110" s="36">
        <v>40136</v>
      </c>
      <c r="B110" s="37" t="s">
        <v>169</v>
      </c>
      <c r="C110" s="38" t="s">
        <v>47</v>
      </c>
      <c r="D110" s="38"/>
      <c r="E110" s="39"/>
      <c r="F110" s="39">
        <v>914.03</v>
      </c>
      <c r="G110" s="39"/>
      <c r="H110" s="40">
        <f t="shared" si="1"/>
        <v>93715.61</v>
      </c>
    </row>
    <row r="111" spans="1:8" ht="12.75">
      <c r="A111" s="36">
        <v>40137</v>
      </c>
      <c r="B111" s="37" t="s">
        <v>170</v>
      </c>
      <c r="C111" s="38" t="s">
        <v>41</v>
      </c>
      <c r="D111" s="38"/>
      <c r="E111" s="39"/>
      <c r="F111" s="39"/>
      <c r="G111" s="39">
        <v>300</v>
      </c>
      <c r="H111" s="40">
        <f t="shared" si="1"/>
        <v>94015.61</v>
      </c>
    </row>
    <row r="112" spans="1:8" ht="12.75">
      <c r="A112" s="36">
        <v>40150</v>
      </c>
      <c r="B112" s="37" t="s">
        <v>171</v>
      </c>
      <c r="C112" s="38" t="s">
        <v>46</v>
      </c>
      <c r="D112" s="38"/>
      <c r="E112" s="39"/>
      <c r="F112" s="39"/>
      <c r="G112" s="39">
        <v>11.49</v>
      </c>
      <c r="H112" s="40">
        <f t="shared" si="1"/>
        <v>94027.1</v>
      </c>
    </row>
    <row r="113" spans="1:8" ht="12.75">
      <c r="A113" s="36">
        <v>40151</v>
      </c>
      <c r="B113" s="37" t="s">
        <v>172</v>
      </c>
      <c r="C113" s="38" t="s">
        <v>45</v>
      </c>
      <c r="D113" s="38"/>
      <c r="E113" s="39"/>
      <c r="F113" s="39">
        <v>1522.1</v>
      </c>
      <c r="G113" s="39"/>
      <c r="H113" s="40">
        <f t="shared" si="1"/>
        <v>92505</v>
      </c>
    </row>
    <row r="114" spans="1:8" ht="12.75">
      <c r="A114" s="36">
        <v>40177</v>
      </c>
      <c r="B114" s="37" t="s">
        <v>173</v>
      </c>
      <c r="C114" s="38" t="s">
        <v>46</v>
      </c>
      <c r="D114" s="38"/>
      <c r="E114" s="39"/>
      <c r="F114" s="39"/>
      <c r="G114" s="39">
        <v>15.75</v>
      </c>
      <c r="H114" s="40">
        <f t="shared" si="1"/>
        <v>92520.75</v>
      </c>
    </row>
    <row r="115" spans="1:8" ht="12.75">
      <c r="A115" s="36"/>
      <c r="B115" s="37"/>
      <c r="C115" s="38"/>
      <c r="D115" s="38"/>
      <c r="E115" s="39"/>
      <c r="F115" s="39"/>
      <c r="G115" s="39"/>
      <c r="H115" s="40">
        <f t="shared" si="1"/>
        <v>92520.75</v>
      </c>
    </row>
    <row r="116" spans="1:8" ht="12.75">
      <c r="A116" s="36" t="s">
        <v>1</v>
      </c>
      <c r="B116" s="37" t="s">
        <v>1</v>
      </c>
      <c r="C116" s="38" t="s">
        <v>1</v>
      </c>
      <c r="D116" s="38"/>
      <c r="E116" s="39">
        <v>0</v>
      </c>
      <c r="F116" s="39"/>
      <c r="G116" s="39">
        <v>0</v>
      </c>
      <c r="H116" s="40">
        <f t="shared" si="1"/>
        <v>92520.75</v>
      </c>
    </row>
    <row r="117" spans="1:8" ht="12.75">
      <c r="A117" s="36" t="s">
        <v>1</v>
      </c>
      <c r="B117" s="37" t="s">
        <v>1</v>
      </c>
      <c r="C117" s="38" t="s">
        <v>1</v>
      </c>
      <c r="D117" s="38"/>
      <c r="E117" s="39">
        <v>0</v>
      </c>
      <c r="F117" s="39"/>
      <c r="G117" s="39">
        <v>0</v>
      </c>
      <c r="H117" s="40">
        <f t="shared" si="1"/>
        <v>92520.75</v>
      </c>
    </row>
    <row r="118" spans="1:8" ht="13.5" thickBot="1">
      <c r="A118" s="36" t="s">
        <v>1</v>
      </c>
      <c r="B118" s="37" t="s">
        <v>1</v>
      </c>
      <c r="C118" s="38" t="s">
        <v>1</v>
      </c>
      <c r="D118" s="38"/>
      <c r="E118" s="39">
        <v>0</v>
      </c>
      <c r="F118" s="39"/>
      <c r="G118" s="39">
        <v>0</v>
      </c>
      <c r="H118" s="40">
        <f t="shared" si="1"/>
        <v>92520.75</v>
      </c>
    </row>
    <row r="119" spans="1:8" ht="13.5" thickBot="1">
      <c r="A119" s="41"/>
      <c r="B119" s="42" t="s">
        <v>49</v>
      </c>
      <c r="C119" s="43"/>
      <c r="D119" s="43"/>
      <c r="E119" s="44">
        <f>SUM(E6:E118)</f>
        <v>49938.85</v>
      </c>
      <c r="F119" s="44">
        <f>SUM(F6:F118)</f>
        <v>19935.769999999997</v>
      </c>
      <c r="G119" s="44">
        <f>SUM(G6:G118)</f>
        <v>44648.770000000004</v>
      </c>
      <c r="H119" s="45">
        <f>H118</f>
        <v>92520.75</v>
      </c>
    </row>
    <row r="120" spans="1:8" ht="12.75">
      <c r="A120" s="46"/>
      <c r="B120" s="47"/>
      <c r="C120" s="46"/>
      <c r="D120" s="46"/>
      <c r="E120" s="48"/>
      <c r="F120" s="48"/>
      <c r="G120" s="48"/>
      <c r="H120" s="48"/>
    </row>
    <row r="121" spans="1:8" ht="13.5" thickBot="1">
      <c r="A121" s="46"/>
      <c r="B121" s="47"/>
      <c r="C121" s="46"/>
      <c r="D121" s="46"/>
      <c r="E121" s="48"/>
      <c r="F121" s="48"/>
      <c r="G121" s="48"/>
      <c r="H121" s="48"/>
    </row>
    <row r="122" spans="1:8" ht="13.5" thickBot="1">
      <c r="A122" s="46"/>
      <c r="B122" s="27" t="s">
        <v>181</v>
      </c>
      <c r="C122" s="81"/>
      <c r="D122" s="82"/>
      <c r="E122" s="83">
        <f>SUMIF(G6:G118,"=0",E6:E118)</f>
        <v>18525</v>
      </c>
      <c r="F122" s="48"/>
      <c r="G122" s="48"/>
      <c r="H122" s="48"/>
    </row>
    <row r="123" spans="1:8" ht="12.75">
      <c r="A123" s="46"/>
      <c r="B123" s="47"/>
      <c r="C123" s="46"/>
      <c r="D123" s="46"/>
      <c r="E123" s="48"/>
      <c r="F123" s="48"/>
      <c r="G123" s="48"/>
      <c r="H123" s="48"/>
    </row>
    <row r="124" spans="1:8" ht="13.5" thickBot="1">
      <c r="A124" s="20"/>
      <c r="B124" s="21"/>
      <c r="C124" s="20"/>
      <c r="D124" s="20"/>
      <c r="E124" s="22"/>
      <c r="F124" s="22"/>
      <c r="G124" s="22"/>
      <c r="H124" s="22"/>
    </row>
    <row r="125" spans="1:8" ht="12.75">
      <c r="A125" s="20"/>
      <c r="B125" s="49" t="s">
        <v>67</v>
      </c>
      <c r="C125" s="50" t="s">
        <v>35</v>
      </c>
      <c r="D125" s="50"/>
      <c r="E125" s="51" t="s">
        <v>38</v>
      </c>
      <c r="F125" s="51" t="s">
        <v>68</v>
      </c>
      <c r="G125" s="75" t="s">
        <v>69</v>
      </c>
      <c r="H125" s="78" t="s">
        <v>174</v>
      </c>
    </row>
    <row r="126" spans="1:8" ht="12.75">
      <c r="A126" s="20"/>
      <c r="B126" s="52" t="s">
        <v>50</v>
      </c>
      <c r="C126" s="38" t="s">
        <v>51</v>
      </c>
      <c r="D126" s="38"/>
      <c r="E126" s="39">
        <f>SUMIF($C6:$C118,"=CGC",E6:E118)</f>
        <v>15225</v>
      </c>
      <c r="F126" s="39">
        <f>SUMIF($C6:$C118,"=CGC",F6:F118)</f>
        <v>3852.59</v>
      </c>
      <c r="G126" s="76">
        <f>SUMIF($C6:$C118,"=CGC",G6:G118)</f>
        <v>23400</v>
      </c>
      <c r="H126" s="79">
        <f>G126-F126</f>
        <v>19547.41</v>
      </c>
    </row>
    <row r="127" spans="1:8" ht="12.75">
      <c r="A127" s="20"/>
      <c r="B127" s="52" t="s">
        <v>54</v>
      </c>
      <c r="C127" s="38" t="s">
        <v>44</v>
      </c>
      <c r="D127" s="38"/>
      <c r="E127" s="39">
        <f>SUMIF($C6:$C118,"=WGC",E6:E118)</f>
        <v>19050</v>
      </c>
      <c r="F127" s="39">
        <f>SUMIF($C6:$C118,"=WGC",F6:F118)</f>
        <v>3153.19</v>
      </c>
      <c r="G127" s="76">
        <f>SUMIF($C6:$C118,"=WGC",G6:G118)</f>
        <v>5175</v>
      </c>
      <c r="H127" s="79">
        <f aca="true" t="shared" si="2" ref="H127:H140">G127-F127</f>
        <v>2021.81</v>
      </c>
    </row>
    <row r="128" spans="1:8" ht="12.75">
      <c r="A128" s="20"/>
      <c r="B128" s="52" t="s">
        <v>70</v>
      </c>
      <c r="C128" s="38" t="s">
        <v>71</v>
      </c>
      <c r="D128" s="38"/>
      <c r="E128" s="39">
        <f>SUMIF($C6:$C118,"=WAG",E6:E118)</f>
        <v>500</v>
      </c>
      <c r="F128" s="39">
        <f>SUMIF($C6:$C119,"=WAG",F6:F119)</f>
        <v>1440.48</v>
      </c>
      <c r="G128" s="76">
        <f>SUMIF($C7:$C119,"=WAG",G7:G119)</f>
        <v>500</v>
      </c>
      <c r="H128" s="79">
        <f t="shared" si="2"/>
        <v>-940.48</v>
      </c>
    </row>
    <row r="129" spans="1:8" ht="12.75">
      <c r="A129" s="20"/>
      <c r="B129" s="52" t="s">
        <v>64</v>
      </c>
      <c r="C129" s="38" t="s">
        <v>63</v>
      </c>
      <c r="D129" s="38"/>
      <c r="E129" s="39">
        <f>SUMIF($C6:$C118,"=MWGC",E6:E118)</f>
        <v>0</v>
      </c>
      <c r="F129" s="39">
        <f>SUMIF($C6:$C118,"=MWGC",F6:F118)</f>
        <v>1464.05</v>
      </c>
      <c r="G129" s="76">
        <f>SUMIF($C6:$C118,"=MWGC",G6:G118)</f>
        <v>0</v>
      </c>
      <c r="H129" s="79">
        <f t="shared" si="2"/>
        <v>-1464.05</v>
      </c>
    </row>
    <row r="130" spans="1:8" ht="12.75">
      <c r="A130" s="20"/>
      <c r="B130" s="52" t="s">
        <v>52</v>
      </c>
      <c r="C130" s="38" t="s">
        <v>45</v>
      </c>
      <c r="D130" s="38"/>
      <c r="E130" s="39">
        <f>SUMIF($C6:$C118,"=GP",E6:E118)</f>
        <v>1400</v>
      </c>
      <c r="F130" s="39">
        <f>SUMIF($C6:$C118,"=GP",F6:F118)</f>
        <v>2050.46</v>
      </c>
      <c r="G130" s="76">
        <f>SUMIF($C6:$C118,"=GP",G6:G118)</f>
        <v>969.34</v>
      </c>
      <c r="H130" s="79">
        <f t="shared" si="2"/>
        <v>-1081.12</v>
      </c>
    </row>
    <row r="131" spans="1:8" ht="12.75">
      <c r="A131" s="20"/>
      <c r="B131" s="52" t="s">
        <v>53</v>
      </c>
      <c r="C131" s="38" t="s">
        <v>41</v>
      </c>
      <c r="D131" s="38"/>
      <c r="E131" s="39">
        <f>SUMIF($C6:$C118,"=RS",E6:E118)</f>
        <v>13763.85</v>
      </c>
      <c r="F131" s="39">
        <f>SUMIF($C6:$C118,"=RS",F6:F118)</f>
        <v>400</v>
      </c>
      <c r="G131" s="76">
        <f>SUMIF($C6:$C118,"=RS",G6:G118)</f>
        <v>12925.31</v>
      </c>
      <c r="H131" s="79">
        <f t="shared" si="2"/>
        <v>12525.31</v>
      </c>
    </row>
    <row r="132" spans="1:8" ht="12.75">
      <c r="A132" s="20"/>
      <c r="B132" s="52" t="s">
        <v>55</v>
      </c>
      <c r="C132" s="38" t="s">
        <v>10</v>
      </c>
      <c r="D132" s="38"/>
      <c r="E132" s="39">
        <f>SUMIF($C6:$C118,"=OLC",E6:E118)</f>
        <v>0</v>
      </c>
      <c r="F132" s="39">
        <f>SUMIF($C6:$C118,"=OLC",F6:F118)</f>
        <v>0</v>
      </c>
      <c r="G132" s="76">
        <f>SUMIF($C6:$C118,"=OLC",G6:G118)</f>
        <v>660.28</v>
      </c>
      <c r="H132" s="79">
        <f t="shared" si="2"/>
        <v>660.28</v>
      </c>
    </row>
    <row r="133" spans="1:8" ht="12.75">
      <c r="A133" s="20"/>
      <c r="B133" s="52" t="s">
        <v>56</v>
      </c>
      <c r="C133" s="38" t="s">
        <v>8</v>
      </c>
      <c r="D133" s="38"/>
      <c r="E133" s="39">
        <f>SUMIF($C6:$C118,"=BHC",E6:E118)</f>
        <v>0</v>
      </c>
      <c r="F133" s="39">
        <f>SUMIF($C6:$C118,"=BHC",F6:F118)</f>
        <v>0</v>
      </c>
      <c r="G133" s="76">
        <f>SUMIF($C6:$C118,"=BHC",G6:G118)</f>
        <v>0</v>
      </c>
      <c r="H133" s="79">
        <f t="shared" si="2"/>
        <v>0</v>
      </c>
    </row>
    <row r="134" spans="1:8" ht="12.75">
      <c r="A134" s="20"/>
      <c r="B134" s="52" t="s">
        <v>57</v>
      </c>
      <c r="C134" s="38" t="s">
        <v>59</v>
      </c>
      <c r="D134" s="38"/>
      <c r="E134" s="39">
        <f>SUMIF($C6:$C118,"=PRO",E6:E118)</f>
        <v>0</v>
      </c>
      <c r="F134" s="39">
        <f>SUMIF($C6:$C118,"=PRO",F6:F118)</f>
        <v>0</v>
      </c>
      <c r="G134" s="76">
        <f>SUMIF($C6:$C118,"=PRO",G6:G118)</f>
        <v>0</v>
      </c>
      <c r="H134" s="79">
        <f t="shared" si="2"/>
        <v>0</v>
      </c>
    </row>
    <row r="135" spans="1:8" ht="12.75">
      <c r="A135" s="20"/>
      <c r="B135" s="52" t="s">
        <v>58</v>
      </c>
      <c r="C135" s="38" t="s">
        <v>25</v>
      </c>
      <c r="D135" s="38"/>
      <c r="E135" s="39">
        <f>SUMIF($C6:$C118,"=GFAC",E6:E118)</f>
        <v>0</v>
      </c>
      <c r="F135" s="39">
        <f>SUMIF($C6:$C118,"=GFAC",F6:F118)</f>
        <v>1093.35</v>
      </c>
      <c r="G135" s="76">
        <f>SUMIF($C6:$C118,"=GFAC",G6:G118)</f>
        <v>990</v>
      </c>
      <c r="H135" s="79">
        <f t="shared" si="2"/>
        <v>-103.34999999999991</v>
      </c>
    </row>
    <row r="136" spans="1:8" ht="12.75">
      <c r="A136" s="20"/>
      <c r="B136" s="52" t="s">
        <v>60</v>
      </c>
      <c r="C136" s="38" t="s">
        <v>46</v>
      </c>
      <c r="D136" s="38"/>
      <c r="E136" s="39">
        <f>SUMIF($C6:$C118,"=MISC",E6:E118)</f>
        <v>0</v>
      </c>
      <c r="F136" s="39">
        <f>SUMIF($C6:$C118,"=MISC",F6:F118)</f>
        <v>0</v>
      </c>
      <c r="G136" s="76">
        <f>SUMIF($C6:$C118,"=MISC",G6:G118)</f>
        <v>28.84</v>
      </c>
      <c r="H136" s="79">
        <f t="shared" si="2"/>
        <v>28.84</v>
      </c>
    </row>
    <row r="137" spans="1:8" ht="12.75">
      <c r="A137" s="20"/>
      <c r="B137" s="52" t="s">
        <v>61</v>
      </c>
      <c r="C137" s="38" t="s">
        <v>48</v>
      </c>
      <c r="D137" s="38"/>
      <c r="E137" s="39">
        <f>SUMIF($C6:$C118,"=MP",E6:E118)</f>
        <v>0</v>
      </c>
      <c r="F137" s="39">
        <f>SUMIF($C6:$C118,"=MP",F6:F118)</f>
        <v>2561.72</v>
      </c>
      <c r="G137" s="76">
        <f>SUMIF($C6:$C118,"=MP",G6:G118)</f>
        <v>0</v>
      </c>
      <c r="H137" s="79">
        <f t="shared" si="2"/>
        <v>-2561.72</v>
      </c>
    </row>
    <row r="138" spans="1:8" ht="12.75">
      <c r="A138" s="20"/>
      <c r="B138" s="52" t="s">
        <v>62</v>
      </c>
      <c r="C138" s="38" t="s">
        <v>47</v>
      </c>
      <c r="D138" s="38"/>
      <c r="E138" s="39">
        <f>SUMIF($C6:$C118,"=MO",E6:E118)</f>
        <v>0</v>
      </c>
      <c r="F138" s="39">
        <f>SUMIF($C6:$C118,"=MO",F6:F118)</f>
        <v>3919.9300000000003</v>
      </c>
      <c r="G138" s="76">
        <f>SUMIF($C6:$C118,"=MO",G6:G118)</f>
        <v>0</v>
      </c>
      <c r="H138" s="79">
        <f t="shared" si="2"/>
        <v>-3919.9300000000003</v>
      </c>
    </row>
    <row r="139" spans="1:8" ht="12.75">
      <c r="A139" s="20"/>
      <c r="B139" s="52"/>
      <c r="C139" s="38"/>
      <c r="D139" s="38"/>
      <c r="E139" s="39"/>
      <c r="F139" s="39"/>
      <c r="G139" s="76"/>
      <c r="H139" s="79">
        <f t="shared" si="2"/>
        <v>0</v>
      </c>
    </row>
    <row r="140" spans="1:8" ht="13.5" thickBot="1">
      <c r="A140" s="20"/>
      <c r="B140" s="53" t="s">
        <v>65</v>
      </c>
      <c r="C140" s="54"/>
      <c r="D140" s="54"/>
      <c r="E140" s="55">
        <f>SUM(E126:E138)</f>
        <v>49938.85</v>
      </c>
      <c r="F140" s="55">
        <f>SUM(F126:F138)</f>
        <v>19935.77</v>
      </c>
      <c r="G140" s="77">
        <f>SUM(G126:G138)</f>
        <v>44648.77</v>
      </c>
      <c r="H140" s="80">
        <f t="shared" si="2"/>
        <v>24712.999999999996</v>
      </c>
    </row>
    <row r="141" spans="1:8" ht="12.75">
      <c r="A141" s="20"/>
      <c r="B141" s="21"/>
      <c r="C141" s="20"/>
      <c r="D141" s="20"/>
      <c r="E141" s="22" t="str">
        <f>IF(E119=E140,"Total OK",E141=E119-E140)</f>
        <v>Total OK</v>
      </c>
      <c r="F141" s="22" t="str">
        <f>IF(F119=F140,"Total OK",F141=F119-F140)</f>
        <v>Total OK</v>
      </c>
      <c r="G141" s="22" t="str">
        <f>IF(G119=G140,"Total OK",G141=G119-G140)</f>
        <v>Total OK</v>
      </c>
      <c r="H141" s="22"/>
    </row>
    <row r="142" spans="1:8" ht="12.75">
      <c r="A142" s="20"/>
      <c r="B142" s="21"/>
      <c r="C142" s="20"/>
      <c r="D142" s="20"/>
      <c r="E142" s="22"/>
      <c r="F142" s="22"/>
      <c r="G142" s="22"/>
      <c r="H142" s="22"/>
    </row>
    <row r="143" spans="1:2" ht="12.75">
      <c r="A143" s="84">
        <v>40262</v>
      </c>
      <c r="B143" t="s">
        <v>183</v>
      </c>
    </row>
    <row r="144" spans="1:2" ht="12.75">
      <c r="A144" s="84">
        <v>40269</v>
      </c>
      <c r="B144" t="s">
        <v>185</v>
      </c>
    </row>
    <row r="145" spans="1:2" ht="12.75">
      <c r="A145" s="84">
        <v>40269</v>
      </c>
      <c r="B145" s="47" t="s">
        <v>187</v>
      </c>
    </row>
    <row r="146" ht="12.75">
      <c r="A146" s="1"/>
    </row>
    <row r="147" ht="12.75">
      <c r="A14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zoomScalePageLayoutView="0" workbookViewId="0" topLeftCell="A1">
      <pane xSplit="1" ySplit="4" topLeftCell="B1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30" sqref="J130"/>
    </sheetView>
  </sheetViews>
  <sheetFormatPr defaultColWidth="9.140625" defaultRowHeight="12.75"/>
  <cols>
    <col min="1" max="1" width="12.7109375" style="0" customWidth="1"/>
    <col min="2" max="2" width="55.7109375" style="0" customWidth="1"/>
    <col min="3" max="4" width="9.140625" style="0" customWidth="1"/>
    <col min="5" max="9" width="12.7109375" style="0" customWidth="1"/>
    <col min="10" max="11" width="10.7109375" style="0" bestFit="1" customWidth="1"/>
  </cols>
  <sheetData>
    <row r="1" spans="1:8" ht="18">
      <c r="A1" s="23" t="s">
        <v>308</v>
      </c>
      <c r="B1" s="23"/>
      <c r="C1" s="20"/>
      <c r="D1" s="20"/>
      <c r="E1" s="22"/>
      <c r="F1" s="22"/>
      <c r="G1" s="22"/>
      <c r="H1" s="22"/>
    </row>
    <row r="2" spans="1:8" ht="18.75" thickBot="1">
      <c r="A2" s="23"/>
      <c r="B2" s="23"/>
      <c r="C2" s="20"/>
      <c r="D2" s="20"/>
      <c r="E2" s="22"/>
      <c r="F2" s="22"/>
      <c r="G2" s="22"/>
      <c r="H2" s="22"/>
    </row>
    <row r="3" spans="1:8" ht="13.5" thickBot="1">
      <c r="A3" s="20"/>
      <c r="B3" s="21"/>
      <c r="C3" s="24"/>
      <c r="D3" s="24" t="s">
        <v>36</v>
      </c>
      <c r="E3" s="25" t="s">
        <v>1</v>
      </c>
      <c r="F3" s="25" t="s">
        <v>40</v>
      </c>
      <c r="G3" s="25" t="s">
        <v>42</v>
      </c>
      <c r="H3" s="25" t="s">
        <v>175</v>
      </c>
    </row>
    <row r="4" spans="1:11" ht="13.5" thickBot="1">
      <c r="A4" s="26" t="s">
        <v>33</v>
      </c>
      <c r="B4" s="27" t="s">
        <v>34</v>
      </c>
      <c r="C4" s="28" t="s">
        <v>35</v>
      </c>
      <c r="D4" s="28" t="s">
        <v>37</v>
      </c>
      <c r="E4" s="29" t="s">
        <v>38</v>
      </c>
      <c r="F4" s="29" t="s">
        <v>39</v>
      </c>
      <c r="G4" s="29" t="s">
        <v>39</v>
      </c>
      <c r="H4" s="29" t="s">
        <v>176</v>
      </c>
      <c r="K4" s="102"/>
    </row>
    <row r="5" spans="1:8" ht="12.75">
      <c r="A5" s="30">
        <v>40179</v>
      </c>
      <c r="B5" s="31" t="s">
        <v>43</v>
      </c>
      <c r="C5" s="32"/>
      <c r="D5" s="32"/>
      <c r="E5" s="33"/>
      <c r="F5" s="33"/>
      <c r="G5" s="34">
        <f>'Y09'!H119</f>
        <v>92520.75</v>
      </c>
      <c r="H5" s="35">
        <f>G5</f>
        <v>92520.75</v>
      </c>
    </row>
    <row r="6" spans="1:8" ht="12.75">
      <c r="A6" s="36">
        <v>40179</v>
      </c>
      <c r="B6" s="37" t="s">
        <v>190</v>
      </c>
      <c r="C6" s="38" t="s">
        <v>48</v>
      </c>
      <c r="D6" s="38"/>
      <c r="E6" s="39">
        <v>0</v>
      </c>
      <c r="F6" s="39">
        <v>1605.03</v>
      </c>
      <c r="G6" s="39">
        <v>0</v>
      </c>
      <c r="H6" s="40">
        <f>H5+G6-F6</f>
        <v>90915.72</v>
      </c>
    </row>
    <row r="7" spans="1:8" ht="12.75">
      <c r="A7" s="36">
        <v>40179</v>
      </c>
      <c r="B7" s="37" t="s">
        <v>285</v>
      </c>
      <c r="C7" s="38" t="s">
        <v>41</v>
      </c>
      <c r="D7" s="38"/>
      <c r="E7" s="61">
        <v>250</v>
      </c>
      <c r="F7" s="39"/>
      <c r="G7" s="39">
        <v>0</v>
      </c>
      <c r="H7" s="40">
        <f>H6+G7-F7</f>
        <v>90915.72</v>
      </c>
    </row>
    <row r="8" spans="1:8" ht="12.75">
      <c r="A8" s="36">
        <v>40182</v>
      </c>
      <c r="B8" s="37" t="s">
        <v>286</v>
      </c>
      <c r="C8" s="38" t="s">
        <v>41</v>
      </c>
      <c r="D8" s="38"/>
      <c r="E8" s="61">
        <v>350</v>
      </c>
      <c r="F8" s="39"/>
      <c r="G8" s="39">
        <v>0</v>
      </c>
      <c r="H8" s="40">
        <f>H7+G8-F8</f>
        <v>90915.72</v>
      </c>
    </row>
    <row r="9" spans="1:9" ht="12.75">
      <c r="A9" s="36">
        <v>40195</v>
      </c>
      <c r="B9" s="37" t="s">
        <v>204</v>
      </c>
      <c r="C9" s="38" t="s">
        <v>41</v>
      </c>
      <c r="D9" s="38"/>
      <c r="E9" s="61">
        <v>360</v>
      </c>
      <c r="F9" s="39"/>
      <c r="G9" s="39">
        <v>0</v>
      </c>
      <c r="H9" s="40">
        <f>H8+G9-F9</f>
        <v>90915.72</v>
      </c>
      <c r="I9" t="s">
        <v>309</v>
      </c>
    </row>
    <row r="10" spans="1:8" ht="12.75">
      <c r="A10" s="36">
        <v>40197</v>
      </c>
      <c r="B10" s="37" t="s">
        <v>191</v>
      </c>
      <c r="C10" s="38" t="s">
        <v>47</v>
      </c>
      <c r="D10" s="38"/>
      <c r="E10" s="39">
        <v>0</v>
      </c>
      <c r="F10" s="39">
        <v>540</v>
      </c>
      <c r="G10" s="39">
        <v>0</v>
      </c>
      <c r="H10" s="40">
        <f>H6+G10-F10</f>
        <v>90375.72</v>
      </c>
    </row>
    <row r="11" spans="1:8" ht="12.75">
      <c r="A11" s="36">
        <v>40200</v>
      </c>
      <c r="B11" s="37" t="s">
        <v>192</v>
      </c>
      <c r="C11" s="38" t="s">
        <v>41</v>
      </c>
      <c r="D11" s="38"/>
      <c r="E11" s="39">
        <v>300</v>
      </c>
      <c r="F11" s="39">
        <v>0</v>
      </c>
      <c r="G11" s="39">
        <v>300</v>
      </c>
      <c r="H11" s="40">
        <f aca="true" t="shared" si="0" ref="H11:H83">H10+G11-F11</f>
        <v>90675.72</v>
      </c>
    </row>
    <row r="12" spans="1:8" ht="12.75">
      <c r="A12" s="36">
        <v>40211</v>
      </c>
      <c r="B12" s="37" t="s">
        <v>193</v>
      </c>
      <c r="C12" s="38" t="s">
        <v>45</v>
      </c>
      <c r="D12" s="38"/>
      <c r="E12" s="39">
        <v>0</v>
      </c>
      <c r="F12" s="39">
        <v>266</v>
      </c>
      <c r="G12" s="39">
        <v>0</v>
      </c>
      <c r="H12" s="40">
        <f t="shared" si="0"/>
        <v>90409.72</v>
      </c>
    </row>
    <row r="13" spans="1:8" ht="12.75">
      <c r="A13" s="36">
        <v>40211</v>
      </c>
      <c r="B13" s="37" t="s">
        <v>194</v>
      </c>
      <c r="C13" s="38" t="s">
        <v>45</v>
      </c>
      <c r="D13" s="38"/>
      <c r="E13" s="39">
        <v>0</v>
      </c>
      <c r="F13" s="39">
        <v>355.61</v>
      </c>
      <c r="G13" s="39">
        <v>0</v>
      </c>
      <c r="H13" s="40">
        <f t="shared" si="0"/>
        <v>90054.11</v>
      </c>
    </row>
    <row r="14" spans="1:9" ht="12.75">
      <c r="A14" s="36">
        <v>40238</v>
      </c>
      <c r="B14" s="37" t="s">
        <v>306</v>
      </c>
      <c r="C14" s="38" t="s">
        <v>45</v>
      </c>
      <c r="D14" s="38"/>
      <c r="E14" s="39">
        <v>0</v>
      </c>
      <c r="F14" s="39">
        <v>266</v>
      </c>
      <c r="G14" s="39">
        <v>0</v>
      </c>
      <c r="H14" s="40">
        <f t="shared" si="0"/>
        <v>89788.11</v>
      </c>
      <c r="I14" t="s">
        <v>281</v>
      </c>
    </row>
    <row r="15" spans="1:8" ht="12.75">
      <c r="A15" s="36">
        <v>40238</v>
      </c>
      <c r="B15" s="37" t="s">
        <v>195</v>
      </c>
      <c r="C15" s="38" t="s">
        <v>41</v>
      </c>
      <c r="D15" s="38">
        <v>6577</v>
      </c>
      <c r="E15" s="39">
        <v>300</v>
      </c>
      <c r="F15" s="39">
        <v>0</v>
      </c>
      <c r="G15" s="39">
        <v>300</v>
      </c>
      <c r="H15" s="40">
        <f t="shared" si="0"/>
        <v>90088.11</v>
      </c>
    </row>
    <row r="16" spans="1:10" ht="12.75">
      <c r="A16" s="36">
        <v>40238</v>
      </c>
      <c r="B16" s="37" t="s">
        <v>196</v>
      </c>
      <c r="C16" s="117" t="s">
        <v>41</v>
      </c>
      <c r="D16" s="38">
        <v>6606</v>
      </c>
      <c r="E16" s="39">
        <v>100</v>
      </c>
      <c r="F16" s="39">
        <v>0</v>
      </c>
      <c r="G16" s="39">
        <v>100</v>
      </c>
      <c r="H16" s="40">
        <f t="shared" si="0"/>
        <v>90188.11</v>
      </c>
      <c r="J16" s="102"/>
    </row>
    <row r="17" spans="1:8" ht="12.75">
      <c r="A17" s="36">
        <v>37683</v>
      </c>
      <c r="B17" s="37" t="s">
        <v>197</v>
      </c>
      <c r="C17" s="38" t="s">
        <v>41</v>
      </c>
      <c r="D17" s="38">
        <v>6662</v>
      </c>
      <c r="E17" s="39">
        <v>200</v>
      </c>
      <c r="F17" s="39">
        <v>0</v>
      </c>
      <c r="G17" s="39">
        <v>200</v>
      </c>
      <c r="H17" s="40">
        <f t="shared" si="0"/>
        <v>90388.11</v>
      </c>
    </row>
    <row r="18" spans="1:8" ht="12.75">
      <c r="A18" s="36">
        <v>40241</v>
      </c>
      <c r="B18" s="37" t="s">
        <v>198</v>
      </c>
      <c r="C18" s="38" t="s">
        <v>41</v>
      </c>
      <c r="D18" s="38">
        <v>6650</v>
      </c>
      <c r="E18" s="39">
        <v>300</v>
      </c>
      <c r="F18" s="39">
        <v>0</v>
      </c>
      <c r="G18" s="39">
        <v>300</v>
      </c>
      <c r="H18" s="40">
        <f t="shared" si="0"/>
        <v>90688.11</v>
      </c>
    </row>
    <row r="19" spans="1:8" ht="12.75">
      <c r="A19" s="36">
        <v>40242</v>
      </c>
      <c r="B19" s="37" t="s">
        <v>199</v>
      </c>
      <c r="C19" s="38" t="s">
        <v>41</v>
      </c>
      <c r="D19" s="38">
        <v>6643</v>
      </c>
      <c r="E19" s="39">
        <v>200</v>
      </c>
      <c r="F19" s="39">
        <v>0</v>
      </c>
      <c r="G19" s="39">
        <v>200</v>
      </c>
      <c r="H19" s="40">
        <f t="shared" si="0"/>
        <v>90888.11</v>
      </c>
    </row>
    <row r="20" spans="1:8" ht="12.75">
      <c r="A20" s="36">
        <v>40242</v>
      </c>
      <c r="B20" s="37" t="s">
        <v>200</v>
      </c>
      <c r="C20" s="38" t="s">
        <v>41</v>
      </c>
      <c r="D20" s="38">
        <v>6610</v>
      </c>
      <c r="E20" s="39">
        <v>200</v>
      </c>
      <c r="F20" s="39">
        <v>0</v>
      </c>
      <c r="G20" s="39">
        <v>200</v>
      </c>
      <c r="H20" s="40">
        <f t="shared" si="0"/>
        <v>91088.11</v>
      </c>
    </row>
    <row r="21" spans="1:8" ht="12.75">
      <c r="A21" s="36">
        <v>40249</v>
      </c>
      <c r="B21" s="37" t="s">
        <v>201</v>
      </c>
      <c r="C21" s="38" t="s">
        <v>41</v>
      </c>
      <c r="D21" s="38">
        <v>6052</v>
      </c>
      <c r="E21" s="39">
        <v>250</v>
      </c>
      <c r="F21" s="39">
        <v>0</v>
      </c>
      <c r="G21" s="39">
        <v>250</v>
      </c>
      <c r="H21" s="40">
        <f t="shared" si="0"/>
        <v>91338.11</v>
      </c>
    </row>
    <row r="22" spans="1:8" ht="12.75">
      <c r="A22" s="36">
        <v>40242</v>
      </c>
      <c r="B22" s="37" t="s">
        <v>202</v>
      </c>
      <c r="C22" s="38" t="s">
        <v>46</v>
      </c>
      <c r="D22" s="38"/>
      <c r="E22" s="39">
        <v>0</v>
      </c>
      <c r="F22" s="39">
        <v>0</v>
      </c>
      <c r="G22" s="39">
        <v>8</v>
      </c>
      <c r="H22" s="40">
        <f t="shared" si="0"/>
        <v>91346.11</v>
      </c>
    </row>
    <row r="23" spans="1:8" ht="12.75">
      <c r="A23" s="36">
        <v>40252</v>
      </c>
      <c r="B23" s="37" t="s">
        <v>203</v>
      </c>
      <c r="C23" s="38" t="s">
        <v>41</v>
      </c>
      <c r="D23" s="38"/>
      <c r="E23" s="39">
        <v>400</v>
      </c>
      <c r="F23" s="39">
        <v>0</v>
      </c>
      <c r="G23" s="39">
        <v>400</v>
      </c>
      <c r="H23" s="40">
        <f t="shared" si="0"/>
        <v>91746.11</v>
      </c>
    </row>
    <row r="24" spans="1:8" ht="12.75">
      <c r="A24" s="36">
        <v>40253</v>
      </c>
      <c r="B24" s="37" t="s">
        <v>204</v>
      </c>
      <c r="C24" s="38" t="s">
        <v>51</v>
      </c>
      <c r="D24" s="38">
        <v>6231</v>
      </c>
      <c r="E24" s="39">
        <v>1500</v>
      </c>
      <c r="F24" s="39">
        <v>0</v>
      </c>
      <c r="G24" s="39">
        <v>1500</v>
      </c>
      <c r="H24" s="40">
        <f t="shared" si="0"/>
        <v>93246.11</v>
      </c>
    </row>
    <row r="25" spans="1:8" ht="12.75">
      <c r="A25" s="36">
        <v>40255</v>
      </c>
      <c r="B25" s="37" t="s">
        <v>205</v>
      </c>
      <c r="C25" s="38" t="s">
        <v>41</v>
      </c>
      <c r="D25" s="38">
        <v>6578</v>
      </c>
      <c r="E25" s="39">
        <v>300</v>
      </c>
      <c r="F25" s="39">
        <v>0</v>
      </c>
      <c r="G25" s="39">
        <v>300</v>
      </c>
      <c r="H25" s="40">
        <f t="shared" si="0"/>
        <v>93546.11</v>
      </c>
    </row>
    <row r="26" spans="1:8" ht="12.75">
      <c r="A26" s="36">
        <v>40256</v>
      </c>
      <c r="B26" s="37" t="s">
        <v>206</v>
      </c>
      <c r="C26" s="38" t="s">
        <v>41</v>
      </c>
      <c r="D26" s="38">
        <v>6612</v>
      </c>
      <c r="E26" s="39">
        <v>250</v>
      </c>
      <c r="F26" s="39">
        <v>0</v>
      </c>
      <c r="G26" s="39">
        <v>250</v>
      </c>
      <c r="H26" s="40">
        <f t="shared" si="0"/>
        <v>93796.11</v>
      </c>
    </row>
    <row r="27" spans="1:9" ht="12.75">
      <c r="A27" s="36">
        <v>40259</v>
      </c>
      <c r="B27" s="37" t="s">
        <v>207</v>
      </c>
      <c r="C27" s="38" t="s">
        <v>44</v>
      </c>
      <c r="D27" s="38"/>
      <c r="E27" s="39">
        <v>0</v>
      </c>
      <c r="F27" s="39">
        <v>235.74</v>
      </c>
      <c r="G27" s="39">
        <v>0</v>
      </c>
      <c r="H27" s="40">
        <f t="shared" si="0"/>
        <v>93560.37</v>
      </c>
      <c r="I27" t="s">
        <v>1</v>
      </c>
    </row>
    <row r="28" spans="1:8" ht="12.75">
      <c r="A28" s="36">
        <v>40259</v>
      </c>
      <c r="B28" s="37" t="s">
        <v>208</v>
      </c>
      <c r="C28" s="38" t="s">
        <v>41</v>
      </c>
      <c r="D28" s="38" t="s">
        <v>1</v>
      </c>
      <c r="E28" s="39">
        <v>300</v>
      </c>
      <c r="F28" s="39">
        <v>0</v>
      </c>
      <c r="G28" s="39">
        <v>300</v>
      </c>
      <c r="H28" s="40">
        <f t="shared" si="0"/>
        <v>93860.37</v>
      </c>
    </row>
    <row r="29" spans="1:8" ht="12.75">
      <c r="A29" s="36">
        <v>40261</v>
      </c>
      <c r="B29" s="37" t="s">
        <v>97</v>
      </c>
      <c r="C29" s="38" t="s">
        <v>41</v>
      </c>
      <c r="D29" s="38"/>
      <c r="E29" s="61">
        <v>180</v>
      </c>
      <c r="F29" s="39"/>
      <c r="G29" s="39">
        <v>0</v>
      </c>
      <c r="H29" s="40">
        <f t="shared" si="0"/>
        <v>93860.37</v>
      </c>
    </row>
    <row r="30" spans="1:8" ht="12.75">
      <c r="A30" s="36">
        <v>40261</v>
      </c>
      <c r="B30" s="37" t="s">
        <v>209</v>
      </c>
      <c r="C30" s="38" t="s">
        <v>48</v>
      </c>
      <c r="D30" s="38"/>
      <c r="E30" s="39">
        <v>0</v>
      </c>
      <c r="F30" s="39">
        <v>779.5</v>
      </c>
      <c r="G30" s="39">
        <v>0</v>
      </c>
      <c r="H30" s="40">
        <f>H28+G30-F30</f>
        <v>93080.87</v>
      </c>
    </row>
    <row r="31" spans="1:8" ht="12.75">
      <c r="A31" s="36">
        <v>40265</v>
      </c>
      <c r="B31" s="37" t="s">
        <v>210</v>
      </c>
      <c r="C31" s="38" t="s">
        <v>41</v>
      </c>
      <c r="D31" s="38">
        <v>6027</v>
      </c>
      <c r="E31" s="39">
        <v>450</v>
      </c>
      <c r="F31" s="39">
        <v>0</v>
      </c>
      <c r="G31" s="39">
        <v>450</v>
      </c>
      <c r="H31" s="40">
        <f t="shared" si="0"/>
        <v>93530.87</v>
      </c>
    </row>
    <row r="32" spans="1:8" ht="12.75">
      <c r="A32" s="36">
        <v>40266</v>
      </c>
      <c r="B32" s="37" t="s">
        <v>211</v>
      </c>
      <c r="C32" s="38" t="s">
        <v>212</v>
      </c>
      <c r="D32" s="38"/>
      <c r="E32" s="39">
        <v>0</v>
      </c>
      <c r="F32" s="39">
        <v>1425.47</v>
      </c>
      <c r="G32" s="39">
        <v>0</v>
      </c>
      <c r="H32" s="40">
        <f t="shared" si="0"/>
        <v>92105.4</v>
      </c>
    </row>
    <row r="33" spans="1:8" ht="12.75">
      <c r="A33" s="36">
        <v>40266</v>
      </c>
      <c r="B33" s="37" t="s">
        <v>214</v>
      </c>
      <c r="C33" s="38" t="s">
        <v>47</v>
      </c>
      <c r="D33" s="38"/>
      <c r="E33" s="39">
        <v>0</v>
      </c>
      <c r="F33" s="39">
        <v>968.55</v>
      </c>
      <c r="G33" s="39">
        <v>0</v>
      </c>
      <c r="H33" s="40">
        <f t="shared" si="0"/>
        <v>91136.84999999999</v>
      </c>
    </row>
    <row r="34" spans="1:8" ht="12.75">
      <c r="A34" s="36">
        <v>40266</v>
      </c>
      <c r="B34" s="37" t="s">
        <v>215</v>
      </c>
      <c r="C34" s="38" t="s">
        <v>51</v>
      </c>
      <c r="D34" s="38"/>
      <c r="E34" s="39">
        <v>0</v>
      </c>
      <c r="F34" s="39">
        <v>1403.61</v>
      </c>
      <c r="G34" s="39">
        <v>0</v>
      </c>
      <c r="H34" s="40">
        <f t="shared" si="0"/>
        <v>89733.23999999999</v>
      </c>
    </row>
    <row r="35" spans="1:8" ht="12.75">
      <c r="A35" s="36">
        <v>40267</v>
      </c>
      <c r="B35" s="37" t="s">
        <v>216</v>
      </c>
      <c r="C35" s="38" t="s">
        <v>41</v>
      </c>
      <c r="D35" s="38">
        <v>6618</v>
      </c>
      <c r="E35" s="39">
        <v>110</v>
      </c>
      <c r="F35" s="39">
        <v>0</v>
      </c>
      <c r="G35" s="39">
        <v>110</v>
      </c>
      <c r="H35" s="40">
        <f t="shared" si="0"/>
        <v>89843.23999999999</v>
      </c>
    </row>
    <row r="36" spans="1:8" ht="12.75">
      <c r="A36" s="36">
        <v>40268</v>
      </c>
      <c r="B36" s="37" t="s">
        <v>217</v>
      </c>
      <c r="C36" s="38" t="s">
        <v>45</v>
      </c>
      <c r="D36" s="38"/>
      <c r="E36" s="39">
        <v>0</v>
      </c>
      <c r="F36" s="39">
        <v>1586.97</v>
      </c>
      <c r="G36" s="39">
        <v>0</v>
      </c>
      <c r="H36" s="40">
        <f t="shared" si="0"/>
        <v>88256.26999999999</v>
      </c>
    </row>
    <row r="37" spans="1:8" ht="12.75">
      <c r="A37" s="36">
        <v>40269</v>
      </c>
      <c r="B37" s="37" t="s">
        <v>218</v>
      </c>
      <c r="C37" s="38" t="s">
        <v>44</v>
      </c>
      <c r="D37" s="38">
        <v>3431</v>
      </c>
      <c r="E37" s="39">
        <v>0</v>
      </c>
      <c r="F37" s="39">
        <v>0</v>
      </c>
      <c r="G37" s="39">
        <v>4800</v>
      </c>
      <c r="H37" s="40">
        <f t="shared" si="0"/>
        <v>93056.26999999999</v>
      </c>
    </row>
    <row r="38" spans="1:8" ht="12.75">
      <c r="A38" s="36">
        <v>40275</v>
      </c>
      <c r="B38" s="37" t="s">
        <v>219</v>
      </c>
      <c r="C38" s="38" t="s">
        <v>44</v>
      </c>
      <c r="D38" s="38">
        <v>3434</v>
      </c>
      <c r="E38" s="39">
        <v>0</v>
      </c>
      <c r="F38" s="39">
        <v>0</v>
      </c>
      <c r="G38" s="39">
        <v>9075</v>
      </c>
      <c r="H38" s="40">
        <f t="shared" si="0"/>
        <v>102131.26999999999</v>
      </c>
    </row>
    <row r="39" spans="1:8" ht="12.75">
      <c r="A39" s="36">
        <v>40280</v>
      </c>
      <c r="B39" s="37" t="s">
        <v>220</v>
      </c>
      <c r="C39" s="38" t="s">
        <v>41</v>
      </c>
      <c r="D39" s="38">
        <v>6755</v>
      </c>
      <c r="E39" s="39">
        <v>180</v>
      </c>
      <c r="F39" s="39">
        <v>0</v>
      </c>
      <c r="G39" s="39">
        <v>180</v>
      </c>
      <c r="H39" s="40">
        <f t="shared" si="0"/>
        <v>102311.26999999999</v>
      </c>
    </row>
    <row r="40" spans="1:8" ht="12.75">
      <c r="A40" s="36">
        <v>40283</v>
      </c>
      <c r="B40" s="37" t="s">
        <v>221</v>
      </c>
      <c r="C40" s="38" t="s">
        <v>45</v>
      </c>
      <c r="D40" s="38"/>
      <c r="E40" s="39">
        <v>0</v>
      </c>
      <c r="F40" s="39">
        <v>314.5</v>
      </c>
      <c r="G40" s="39">
        <v>0</v>
      </c>
      <c r="H40" s="40">
        <f t="shared" si="0"/>
        <v>101996.76999999999</v>
      </c>
    </row>
    <row r="41" spans="1:8" ht="12.75">
      <c r="A41" s="36">
        <v>40283</v>
      </c>
      <c r="B41" s="37" t="s">
        <v>222</v>
      </c>
      <c r="C41" s="38" t="s">
        <v>45</v>
      </c>
      <c r="D41" s="38"/>
      <c r="E41" s="39">
        <v>0</v>
      </c>
      <c r="F41" s="39">
        <v>253.08</v>
      </c>
      <c r="G41" s="39">
        <v>0</v>
      </c>
      <c r="H41" s="40">
        <f t="shared" si="0"/>
        <v>101743.68999999999</v>
      </c>
    </row>
    <row r="42" spans="1:8" ht="12.75">
      <c r="A42" s="36">
        <v>40284</v>
      </c>
      <c r="B42" s="37" t="s">
        <v>223</v>
      </c>
      <c r="C42" s="38" t="s">
        <v>41</v>
      </c>
      <c r="D42" s="38">
        <v>6616</v>
      </c>
      <c r="E42" s="39">
        <v>300</v>
      </c>
      <c r="F42" s="39">
        <v>0</v>
      </c>
      <c r="G42" s="39">
        <v>300</v>
      </c>
      <c r="H42" s="40">
        <f t="shared" si="0"/>
        <v>102043.68999999999</v>
      </c>
    </row>
    <row r="43" spans="1:8" ht="12.75">
      <c r="A43" s="36">
        <v>40284</v>
      </c>
      <c r="B43" s="37" t="s">
        <v>224</v>
      </c>
      <c r="C43" s="38" t="s">
        <v>41</v>
      </c>
      <c r="D43" s="38">
        <v>6699</v>
      </c>
      <c r="E43" s="39">
        <v>120</v>
      </c>
      <c r="F43" s="39">
        <v>0</v>
      </c>
      <c r="G43" s="39">
        <v>120</v>
      </c>
      <c r="H43" s="40">
        <f t="shared" si="0"/>
        <v>102163.68999999999</v>
      </c>
    </row>
    <row r="44" spans="1:8" ht="12.75">
      <c r="A44" s="36">
        <v>40286</v>
      </c>
      <c r="B44" s="37" t="s">
        <v>225</v>
      </c>
      <c r="C44" s="38" t="s">
        <v>41</v>
      </c>
      <c r="D44" s="38">
        <v>6649</v>
      </c>
      <c r="E44" s="39">
        <v>320</v>
      </c>
      <c r="F44" s="39">
        <v>0</v>
      </c>
      <c r="G44" s="39">
        <v>320</v>
      </c>
      <c r="H44" s="40">
        <f t="shared" si="0"/>
        <v>102483.68999999999</v>
      </c>
    </row>
    <row r="45" spans="1:8" ht="12.75">
      <c r="A45" s="36">
        <v>40289</v>
      </c>
      <c r="B45" s="37" t="s">
        <v>226</v>
      </c>
      <c r="C45" s="38" t="s">
        <v>284</v>
      </c>
      <c r="D45" s="38"/>
      <c r="E45" s="39">
        <v>0</v>
      </c>
      <c r="F45" s="39">
        <v>389</v>
      </c>
      <c r="G45" s="39">
        <v>0</v>
      </c>
      <c r="H45" s="40">
        <f t="shared" si="0"/>
        <v>102094.68999999999</v>
      </c>
    </row>
    <row r="46" spans="1:8" ht="12.75">
      <c r="A46" s="36">
        <v>40290</v>
      </c>
      <c r="B46" s="37" t="s">
        <v>227</v>
      </c>
      <c r="C46" s="38" t="s">
        <v>41</v>
      </c>
      <c r="D46" s="38">
        <v>6613</v>
      </c>
      <c r="E46" s="39">
        <v>240</v>
      </c>
      <c r="F46" s="39">
        <v>0</v>
      </c>
      <c r="G46" s="39">
        <v>240</v>
      </c>
      <c r="H46" s="40">
        <f t="shared" si="0"/>
        <v>102334.68999999999</v>
      </c>
    </row>
    <row r="47" spans="1:8" ht="12.75">
      <c r="A47" s="36">
        <v>40291</v>
      </c>
      <c r="B47" s="37" t="s">
        <v>228</v>
      </c>
      <c r="C47" s="38" t="s">
        <v>41</v>
      </c>
      <c r="D47" s="38"/>
      <c r="E47" s="39">
        <v>200</v>
      </c>
      <c r="F47" s="39">
        <v>0</v>
      </c>
      <c r="G47" s="39">
        <v>200</v>
      </c>
      <c r="H47" s="40">
        <f t="shared" si="0"/>
        <v>102534.68999999999</v>
      </c>
    </row>
    <row r="48" spans="1:9" ht="12.75">
      <c r="A48" s="36">
        <v>40291</v>
      </c>
      <c r="B48" s="37" t="s">
        <v>229</v>
      </c>
      <c r="C48" s="38" t="s">
        <v>47</v>
      </c>
      <c r="D48" s="38"/>
      <c r="E48" s="39">
        <v>0</v>
      </c>
      <c r="F48" s="39">
        <v>2050</v>
      </c>
      <c r="G48" s="39">
        <v>0</v>
      </c>
      <c r="H48" s="40">
        <f t="shared" si="0"/>
        <v>100484.68999999999</v>
      </c>
      <c r="I48" t="s">
        <v>1</v>
      </c>
    </row>
    <row r="49" spans="1:8" ht="12.75">
      <c r="A49" s="36">
        <v>40299</v>
      </c>
      <c r="B49" s="37" t="s">
        <v>287</v>
      </c>
      <c r="C49" s="38" t="s">
        <v>41</v>
      </c>
      <c r="D49" s="38"/>
      <c r="E49" s="61">
        <v>160</v>
      </c>
      <c r="F49" s="39"/>
      <c r="G49" s="39">
        <v>0</v>
      </c>
      <c r="H49" s="40">
        <f t="shared" si="0"/>
        <v>100484.68999999999</v>
      </c>
    </row>
    <row r="50" spans="1:8" ht="12.75">
      <c r="A50" s="36">
        <v>40307</v>
      </c>
      <c r="B50" s="37" t="s">
        <v>288</v>
      </c>
      <c r="C50" s="38" t="s">
        <v>41</v>
      </c>
      <c r="D50" s="38"/>
      <c r="E50" s="61">
        <v>160</v>
      </c>
      <c r="F50" s="39"/>
      <c r="G50" s="39">
        <v>0</v>
      </c>
      <c r="H50" s="40">
        <f t="shared" si="0"/>
        <v>100484.68999999999</v>
      </c>
    </row>
    <row r="51" spans="1:8" ht="12.75">
      <c r="A51" s="36">
        <v>40301</v>
      </c>
      <c r="B51" s="37" t="s">
        <v>230</v>
      </c>
      <c r="C51" s="38" t="s">
        <v>63</v>
      </c>
      <c r="D51" s="38"/>
      <c r="E51" s="39">
        <v>0</v>
      </c>
      <c r="F51" s="39">
        <v>1005</v>
      </c>
      <c r="G51" s="39">
        <v>0</v>
      </c>
      <c r="H51" s="40">
        <f>H48+G51-F51</f>
        <v>99479.68999999999</v>
      </c>
    </row>
    <row r="52" spans="1:8" ht="12.75">
      <c r="A52" s="36">
        <v>40309</v>
      </c>
      <c r="B52" s="37" t="s">
        <v>231</v>
      </c>
      <c r="C52" s="117" t="s">
        <v>41</v>
      </c>
      <c r="D52" s="38">
        <v>6817</v>
      </c>
      <c r="E52" s="39">
        <v>100</v>
      </c>
      <c r="F52" s="39">
        <v>0</v>
      </c>
      <c r="G52" s="39">
        <v>100</v>
      </c>
      <c r="H52" s="40">
        <f t="shared" si="0"/>
        <v>99579.68999999999</v>
      </c>
    </row>
    <row r="53" spans="1:8" ht="12.75">
      <c r="A53" s="36">
        <v>40309</v>
      </c>
      <c r="B53" s="37" t="s">
        <v>232</v>
      </c>
      <c r="C53" s="38" t="s">
        <v>41</v>
      </c>
      <c r="D53" s="38">
        <v>6817</v>
      </c>
      <c r="E53" s="39">
        <v>150</v>
      </c>
      <c r="F53" s="39">
        <v>0</v>
      </c>
      <c r="G53" s="39">
        <v>150</v>
      </c>
      <c r="H53" s="40">
        <f t="shared" si="0"/>
        <v>99729.68999999999</v>
      </c>
    </row>
    <row r="54" spans="1:8" ht="12.75">
      <c r="A54" s="36">
        <v>40310</v>
      </c>
      <c r="B54" s="37" t="s">
        <v>233</v>
      </c>
      <c r="C54" s="117" t="s">
        <v>41</v>
      </c>
      <c r="D54" s="38">
        <v>6789</v>
      </c>
      <c r="E54" s="39">
        <v>100</v>
      </c>
      <c r="F54" s="39">
        <v>0</v>
      </c>
      <c r="G54" s="39">
        <v>100</v>
      </c>
      <c r="H54" s="40">
        <f t="shared" si="0"/>
        <v>99829.68999999999</v>
      </c>
    </row>
    <row r="55" spans="1:8" ht="12.75">
      <c r="A55" s="36">
        <v>40310</v>
      </c>
      <c r="B55" s="37" t="s">
        <v>233</v>
      </c>
      <c r="C55" s="38" t="s">
        <v>41</v>
      </c>
      <c r="D55" s="38">
        <v>6790</v>
      </c>
      <c r="E55" s="39">
        <v>230</v>
      </c>
      <c r="F55" s="39">
        <v>0</v>
      </c>
      <c r="G55" s="39">
        <v>230</v>
      </c>
      <c r="H55" s="40">
        <f t="shared" si="0"/>
        <v>100059.68999999999</v>
      </c>
    </row>
    <row r="56" spans="1:9" ht="12.75">
      <c r="A56" s="36">
        <v>40311</v>
      </c>
      <c r="B56" s="37" t="s">
        <v>161</v>
      </c>
      <c r="C56" s="38" t="s">
        <v>41</v>
      </c>
      <c r="D56" s="38"/>
      <c r="E56" s="61">
        <v>112</v>
      </c>
      <c r="F56" s="39"/>
      <c r="G56" s="39">
        <v>0</v>
      </c>
      <c r="H56" s="40">
        <f t="shared" si="0"/>
        <v>100059.68999999999</v>
      </c>
      <c r="I56" t="s">
        <v>1</v>
      </c>
    </row>
    <row r="57" spans="1:9" ht="12.75">
      <c r="A57" s="36">
        <v>40312</v>
      </c>
      <c r="B57" s="37" t="s">
        <v>234</v>
      </c>
      <c r="C57" s="38" t="s">
        <v>41</v>
      </c>
      <c r="D57" s="38"/>
      <c r="E57" s="39">
        <v>350</v>
      </c>
      <c r="F57" s="39">
        <v>0</v>
      </c>
      <c r="G57" s="39">
        <v>350</v>
      </c>
      <c r="H57" s="40">
        <f>H55+G57-F57</f>
        <v>100409.68999999999</v>
      </c>
      <c r="I57" t="s">
        <v>1</v>
      </c>
    </row>
    <row r="58" spans="1:9" ht="12.75">
      <c r="A58" s="36">
        <v>40312</v>
      </c>
      <c r="B58" s="37" t="s">
        <v>235</v>
      </c>
      <c r="C58" s="38" t="s">
        <v>41</v>
      </c>
      <c r="D58" s="38">
        <v>6843</v>
      </c>
      <c r="E58" s="39">
        <v>200</v>
      </c>
      <c r="F58" s="39">
        <v>0</v>
      </c>
      <c r="G58" s="39">
        <v>200</v>
      </c>
      <c r="H58" s="40">
        <f t="shared" si="0"/>
        <v>100609.68999999999</v>
      </c>
      <c r="I58" t="s">
        <v>1</v>
      </c>
    </row>
    <row r="59" spans="1:8" ht="12.75">
      <c r="A59" s="36">
        <v>40318</v>
      </c>
      <c r="B59" s="37" t="s">
        <v>236</v>
      </c>
      <c r="C59" s="117" t="s">
        <v>41</v>
      </c>
      <c r="D59" s="38">
        <v>6788</v>
      </c>
      <c r="E59" s="39">
        <v>100</v>
      </c>
      <c r="F59" s="39">
        <v>0</v>
      </c>
      <c r="G59" s="39">
        <v>100</v>
      </c>
      <c r="H59" s="40">
        <f t="shared" si="0"/>
        <v>100709.68999999999</v>
      </c>
    </row>
    <row r="60" spans="1:8" ht="12.75">
      <c r="A60" s="36">
        <v>40319</v>
      </c>
      <c r="B60" s="37" t="s">
        <v>237</v>
      </c>
      <c r="C60" s="38" t="s">
        <v>41</v>
      </c>
      <c r="D60" s="38">
        <v>6607</v>
      </c>
      <c r="E60" s="39">
        <v>120</v>
      </c>
      <c r="F60" s="39">
        <v>0</v>
      </c>
      <c r="G60" s="39">
        <v>120</v>
      </c>
      <c r="H60" s="40">
        <f t="shared" si="0"/>
        <v>100829.68999999999</v>
      </c>
    </row>
    <row r="61" spans="1:8" ht="12.75">
      <c r="A61" s="36">
        <v>40319</v>
      </c>
      <c r="B61" s="37" t="s">
        <v>238</v>
      </c>
      <c r="C61" s="117" t="s">
        <v>41</v>
      </c>
      <c r="D61" s="38">
        <v>6781</v>
      </c>
      <c r="E61" s="39">
        <v>100</v>
      </c>
      <c r="F61" s="39">
        <v>0</v>
      </c>
      <c r="G61" s="39">
        <v>100</v>
      </c>
      <c r="H61" s="40">
        <f t="shared" si="0"/>
        <v>100929.68999999999</v>
      </c>
    </row>
    <row r="62" spans="1:8" ht="12.75">
      <c r="A62" s="36">
        <v>40319</v>
      </c>
      <c r="B62" s="37" t="s">
        <v>239</v>
      </c>
      <c r="C62" s="38" t="s">
        <v>41</v>
      </c>
      <c r="D62" s="38">
        <v>6742</v>
      </c>
      <c r="E62" s="39">
        <v>160</v>
      </c>
      <c r="F62" s="39">
        <v>0</v>
      </c>
      <c r="G62" s="39">
        <v>160</v>
      </c>
      <c r="H62" s="40">
        <f t="shared" si="0"/>
        <v>101089.68999999999</v>
      </c>
    </row>
    <row r="63" spans="1:8" ht="12.75">
      <c r="A63" s="36">
        <v>40321</v>
      </c>
      <c r="B63" s="37" t="s">
        <v>310</v>
      </c>
      <c r="C63" s="117" t="s">
        <v>41</v>
      </c>
      <c r="D63" s="38"/>
      <c r="E63" s="61">
        <v>100</v>
      </c>
      <c r="F63" s="39"/>
      <c r="G63" s="39">
        <v>0</v>
      </c>
      <c r="H63" s="40">
        <f t="shared" si="0"/>
        <v>101089.68999999999</v>
      </c>
    </row>
    <row r="64" spans="1:8" ht="12.75">
      <c r="A64" s="36">
        <v>40321</v>
      </c>
      <c r="B64" s="37" t="s">
        <v>289</v>
      </c>
      <c r="C64" s="38" t="s">
        <v>41</v>
      </c>
      <c r="D64" s="38"/>
      <c r="E64" s="61">
        <v>220</v>
      </c>
      <c r="F64" s="39"/>
      <c r="G64" s="39">
        <v>0</v>
      </c>
      <c r="H64" s="40">
        <f>H62+G64-F64</f>
        <v>101089.68999999999</v>
      </c>
    </row>
    <row r="65" spans="1:8" ht="12.75">
      <c r="A65" s="36">
        <v>40324</v>
      </c>
      <c r="B65" s="37" t="s">
        <v>240</v>
      </c>
      <c r="C65" s="38" t="s">
        <v>241</v>
      </c>
      <c r="D65" s="38"/>
      <c r="E65" s="39">
        <v>0</v>
      </c>
      <c r="F65" s="39">
        <v>582.69</v>
      </c>
      <c r="G65" s="39">
        <v>0</v>
      </c>
      <c r="H65" s="40">
        <f>H62+G65-F65</f>
        <v>100506.99999999999</v>
      </c>
    </row>
    <row r="66" spans="1:8" ht="12.75">
      <c r="A66" s="36">
        <v>40324</v>
      </c>
      <c r="B66" s="37" t="s">
        <v>243</v>
      </c>
      <c r="C66" s="38" t="s">
        <v>41</v>
      </c>
      <c r="D66" s="38">
        <v>6743</v>
      </c>
      <c r="E66" s="39">
        <v>200</v>
      </c>
      <c r="F66" s="39">
        <v>0</v>
      </c>
      <c r="G66" s="39">
        <v>200</v>
      </c>
      <c r="H66" s="40">
        <f t="shared" si="0"/>
        <v>100706.99999999999</v>
      </c>
    </row>
    <row r="67" spans="1:8" ht="12.75">
      <c r="A67" s="36">
        <v>40324</v>
      </c>
      <c r="B67" s="37" t="s">
        <v>244</v>
      </c>
      <c r="C67" s="38" t="s">
        <v>241</v>
      </c>
      <c r="D67" s="38"/>
      <c r="E67" s="39">
        <v>0</v>
      </c>
      <c r="F67" s="39">
        <v>552.2</v>
      </c>
      <c r="G67" s="39">
        <v>0</v>
      </c>
      <c r="H67" s="40">
        <f t="shared" si="0"/>
        <v>100154.79999999999</v>
      </c>
    </row>
    <row r="68" spans="1:8" ht="12.75">
      <c r="A68" s="36">
        <v>40324</v>
      </c>
      <c r="B68" s="37" t="s">
        <v>307</v>
      </c>
      <c r="C68" s="38" t="s">
        <v>41</v>
      </c>
      <c r="D68" s="38"/>
      <c r="E68" s="61">
        <v>300</v>
      </c>
      <c r="F68" s="39"/>
      <c r="G68" s="39">
        <v>0</v>
      </c>
      <c r="H68" s="40">
        <f t="shared" si="0"/>
        <v>100154.79999999999</v>
      </c>
    </row>
    <row r="69" spans="1:8" ht="12.75">
      <c r="A69" s="36">
        <v>40340</v>
      </c>
      <c r="B69" s="37" t="s">
        <v>245</v>
      </c>
      <c r="C69" s="38" t="s">
        <v>241</v>
      </c>
      <c r="D69" s="38"/>
      <c r="E69" s="39">
        <v>0</v>
      </c>
      <c r="F69" s="39">
        <v>199</v>
      </c>
      <c r="G69" s="39">
        <v>0</v>
      </c>
      <c r="H69" s="40">
        <f t="shared" si="0"/>
        <v>99955.79999999999</v>
      </c>
    </row>
    <row r="70" spans="1:8" ht="12.75">
      <c r="A70" s="36">
        <v>40340</v>
      </c>
      <c r="B70" s="37" t="s">
        <v>246</v>
      </c>
      <c r="C70" s="38" t="s">
        <v>41</v>
      </c>
      <c r="D70" s="38">
        <v>6689</v>
      </c>
      <c r="E70" s="39">
        <v>220</v>
      </c>
      <c r="F70" s="39">
        <v>0</v>
      </c>
      <c r="G70" s="39">
        <v>220</v>
      </c>
      <c r="H70" s="40">
        <f t="shared" si="0"/>
        <v>100175.79999999999</v>
      </c>
    </row>
    <row r="71" spans="1:8" ht="12.75">
      <c r="A71" s="36">
        <v>40342</v>
      </c>
      <c r="B71" s="37" t="s">
        <v>290</v>
      </c>
      <c r="C71" s="38" t="s">
        <v>41</v>
      </c>
      <c r="D71" s="38"/>
      <c r="E71" s="61">
        <v>240</v>
      </c>
      <c r="F71" s="39"/>
      <c r="G71" s="39">
        <v>0</v>
      </c>
      <c r="H71" s="40">
        <f t="shared" si="0"/>
        <v>100175.79999999999</v>
      </c>
    </row>
    <row r="72" spans="1:8" ht="12.75">
      <c r="A72" s="36">
        <v>40343</v>
      </c>
      <c r="B72" s="37" t="s">
        <v>247</v>
      </c>
      <c r="C72" s="38" t="s">
        <v>41</v>
      </c>
      <c r="D72" s="38">
        <v>6807</v>
      </c>
      <c r="E72" s="39">
        <v>270</v>
      </c>
      <c r="F72" s="39">
        <v>0</v>
      </c>
      <c r="G72" s="39">
        <v>270</v>
      </c>
      <c r="H72" s="40">
        <f t="shared" si="0"/>
        <v>100445.79999999999</v>
      </c>
    </row>
    <row r="73" spans="1:8" ht="12.75">
      <c r="A73" s="36">
        <v>40346</v>
      </c>
      <c r="B73" s="37" t="s">
        <v>248</v>
      </c>
      <c r="C73" s="38" t="s">
        <v>41</v>
      </c>
      <c r="D73" s="38">
        <v>6782</v>
      </c>
      <c r="E73" s="39">
        <v>300</v>
      </c>
      <c r="F73" s="39">
        <v>0</v>
      </c>
      <c r="G73" s="39">
        <v>300</v>
      </c>
      <c r="H73" s="40">
        <f t="shared" si="0"/>
        <v>100745.79999999999</v>
      </c>
    </row>
    <row r="74" spans="1:8" ht="12.75">
      <c r="A74" s="36">
        <v>40351</v>
      </c>
      <c r="B74" s="37" t="s">
        <v>249</v>
      </c>
      <c r="C74" s="38" t="s">
        <v>41</v>
      </c>
      <c r="D74" s="38">
        <v>5917</v>
      </c>
      <c r="E74" s="39">
        <v>400</v>
      </c>
      <c r="F74" s="39">
        <v>0</v>
      </c>
      <c r="G74" s="39">
        <v>400</v>
      </c>
      <c r="H74" s="40">
        <f t="shared" si="0"/>
        <v>101145.79999999999</v>
      </c>
    </row>
    <row r="75" spans="1:8" ht="12.75">
      <c r="A75" s="36">
        <v>40361</v>
      </c>
      <c r="B75" s="37" t="s">
        <v>250</v>
      </c>
      <c r="C75" s="38" t="s">
        <v>45</v>
      </c>
      <c r="D75" s="38"/>
      <c r="E75" s="39">
        <v>0</v>
      </c>
      <c r="F75" s="39">
        <v>253.08</v>
      </c>
      <c r="G75" s="39">
        <v>0</v>
      </c>
      <c r="H75" s="40">
        <f t="shared" si="0"/>
        <v>100892.71999999999</v>
      </c>
    </row>
    <row r="76" spans="1:8" ht="12.75">
      <c r="A76" s="36">
        <v>40361</v>
      </c>
      <c r="B76" s="37" t="s">
        <v>251</v>
      </c>
      <c r="C76" s="38" t="s">
        <v>25</v>
      </c>
      <c r="D76" s="38"/>
      <c r="E76" s="39">
        <v>0</v>
      </c>
      <c r="F76" s="39">
        <v>0</v>
      </c>
      <c r="G76" s="39">
        <v>500</v>
      </c>
      <c r="H76" s="40">
        <f t="shared" si="0"/>
        <v>101392.71999999999</v>
      </c>
    </row>
    <row r="77" spans="1:8" ht="12.75">
      <c r="A77" s="36">
        <v>40362</v>
      </c>
      <c r="B77" s="37" t="s">
        <v>291</v>
      </c>
      <c r="C77" s="38" t="s">
        <v>41</v>
      </c>
      <c r="D77" s="38"/>
      <c r="E77" s="61">
        <v>500</v>
      </c>
      <c r="F77" s="39"/>
      <c r="G77" s="39">
        <v>0</v>
      </c>
      <c r="H77" s="40">
        <f t="shared" si="0"/>
        <v>101392.71999999999</v>
      </c>
    </row>
    <row r="78" spans="1:8" ht="12.75">
      <c r="A78" s="36">
        <v>40362</v>
      </c>
      <c r="B78" s="37" t="s">
        <v>314</v>
      </c>
      <c r="C78" s="38" t="s">
        <v>41</v>
      </c>
      <c r="D78" s="38"/>
      <c r="E78" s="61">
        <v>120</v>
      </c>
      <c r="F78" s="39"/>
      <c r="G78" s="39">
        <v>0</v>
      </c>
      <c r="H78" s="40">
        <f t="shared" si="0"/>
        <v>101392.71999999999</v>
      </c>
    </row>
    <row r="79" spans="1:8" ht="12.75">
      <c r="A79" s="36">
        <v>40367</v>
      </c>
      <c r="B79" s="37" t="s">
        <v>311</v>
      </c>
      <c r="C79" s="38" t="s">
        <v>41</v>
      </c>
      <c r="D79" s="38"/>
      <c r="E79" s="61">
        <v>300</v>
      </c>
      <c r="F79" s="39"/>
      <c r="G79" s="39">
        <v>0</v>
      </c>
      <c r="H79" s="40">
        <f t="shared" si="0"/>
        <v>101392.71999999999</v>
      </c>
    </row>
    <row r="80" spans="1:8" ht="12.75">
      <c r="A80" s="36">
        <v>40367</v>
      </c>
      <c r="B80" s="37" t="s">
        <v>252</v>
      </c>
      <c r="C80" s="38" t="s">
        <v>41</v>
      </c>
      <c r="D80" s="38"/>
      <c r="E80" s="39">
        <v>280</v>
      </c>
      <c r="F80" s="39">
        <v>0</v>
      </c>
      <c r="G80" s="39">
        <v>280</v>
      </c>
      <c r="H80" s="40">
        <f t="shared" si="0"/>
        <v>101672.71999999999</v>
      </c>
    </row>
    <row r="81" spans="1:8" ht="12.75">
      <c r="A81" s="36">
        <v>40372</v>
      </c>
      <c r="B81" s="37" t="s">
        <v>253</v>
      </c>
      <c r="C81" s="117" t="s">
        <v>41</v>
      </c>
      <c r="D81" s="38">
        <v>6889</v>
      </c>
      <c r="E81" s="39">
        <v>100</v>
      </c>
      <c r="F81" s="39">
        <v>0</v>
      </c>
      <c r="G81" s="39">
        <v>100</v>
      </c>
      <c r="H81" s="40">
        <f t="shared" si="0"/>
        <v>101772.71999999999</v>
      </c>
    </row>
    <row r="82" spans="1:8" ht="12.75">
      <c r="A82" s="36">
        <v>40374</v>
      </c>
      <c r="B82" s="37" t="s">
        <v>254</v>
      </c>
      <c r="C82" s="38" t="s">
        <v>47</v>
      </c>
      <c r="D82" s="38"/>
      <c r="E82" s="39">
        <v>0</v>
      </c>
      <c r="F82" s="39">
        <v>802.2</v>
      </c>
      <c r="G82" s="39">
        <v>0</v>
      </c>
      <c r="H82" s="40">
        <f t="shared" si="0"/>
        <v>100970.51999999999</v>
      </c>
    </row>
    <row r="83" spans="1:9" ht="12.75">
      <c r="A83" s="36">
        <v>40377</v>
      </c>
      <c r="B83" s="37" t="s">
        <v>292</v>
      </c>
      <c r="C83" s="38" t="s">
        <v>41</v>
      </c>
      <c r="D83" s="38"/>
      <c r="E83" s="61">
        <v>260</v>
      </c>
      <c r="F83" s="39">
        <v>0</v>
      </c>
      <c r="G83" s="39">
        <v>0</v>
      </c>
      <c r="H83" s="40">
        <f t="shared" si="0"/>
        <v>100970.51999999999</v>
      </c>
      <c r="I83" t="s">
        <v>312</v>
      </c>
    </row>
    <row r="84" spans="1:8" ht="12.75">
      <c r="A84" s="36">
        <v>40380</v>
      </c>
      <c r="B84" s="37" t="s">
        <v>255</v>
      </c>
      <c r="C84" s="38" t="s">
        <v>41</v>
      </c>
      <c r="D84" s="38"/>
      <c r="E84" s="39">
        <v>200</v>
      </c>
      <c r="F84" s="39">
        <v>0</v>
      </c>
      <c r="G84" s="39">
        <v>200</v>
      </c>
      <c r="H84" s="40">
        <f aca="true" t="shared" si="1" ref="H84:H125">H83+G84-F84</f>
        <v>101170.51999999999</v>
      </c>
    </row>
    <row r="85" spans="1:8" ht="12.75">
      <c r="A85" s="36">
        <v>40381</v>
      </c>
      <c r="B85" s="37" t="s">
        <v>256</v>
      </c>
      <c r="C85" s="38" t="s">
        <v>59</v>
      </c>
      <c r="D85" s="38"/>
      <c r="E85" s="39">
        <v>0</v>
      </c>
      <c r="F85" s="39">
        <v>0</v>
      </c>
      <c r="G85" s="39">
        <v>200</v>
      </c>
      <c r="H85" s="40">
        <f t="shared" si="1"/>
        <v>101370.51999999999</v>
      </c>
    </row>
    <row r="86" spans="1:8" ht="12.75">
      <c r="A86" s="36">
        <v>40386</v>
      </c>
      <c r="B86" s="37" t="s">
        <v>257</v>
      </c>
      <c r="C86" s="38" t="s">
        <v>44</v>
      </c>
      <c r="D86" s="38">
        <v>4593</v>
      </c>
      <c r="E86" s="39">
        <v>9450</v>
      </c>
      <c r="F86" s="39">
        <v>0</v>
      </c>
      <c r="G86" s="39">
        <v>9450</v>
      </c>
      <c r="H86" s="40">
        <f t="shared" si="1"/>
        <v>110820.51999999999</v>
      </c>
    </row>
    <row r="87" spans="1:8" ht="12.75">
      <c r="A87" s="36">
        <v>40386</v>
      </c>
      <c r="B87" s="37" t="s">
        <v>258</v>
      </c>
      <c r="C87" s="38" t="s">
        <v>41</v>
      </c>
      <c r="D87" s="38">
        <v>6679</v>
      </c>
      <c r="E87" s="39">
        <v>400</v>
      </c>
      <c r="F87" s="39">
        <v>0</v>
      </c>
      <c r="G87" s="39">
        <v>400</v>
      </c>
      <c r="H87" s="40">
        <f t="shared" si="1"/>
        <v>111220.51999999999</v>
      </c>
    </row>
    <row r="88" spans="1:8" ht="12.75">
      <c r="A88" s="36">
        <v>40389</v>
      </c>
      <c r="B88" s="37" t="s">
        <v>315</v>
      </c>
      <c r="C88" s="38" t="s">
        <v>41</v>
      </c>
      <c r="D88" s="38"/>
      <c r="E88" s="61">
        <v>140</v>
      </c>
      <c r="F88" s="39">
        <v>0</v>
      </c>
      <c r="G88" s="39">
        <v>0</v>
      </c>
      <c r="H88" s="40">
        <f t="shared" si="1"/>
        <v>111220.51999999999</v>
      </c>
    </row>
    <row r="89" spans="1:9" ht="12.75">
      <c r="A89" s="36">
        <v>40396</v>
      </c>
      <c r="B89" s="37" t="s">
        <v>273</v>
      </c>
      <c r="C89" s="38" t="s">
        <v>44</v>
      </c>
      <c r="D89" s="38">
        <v>4526</v>
      </c>
      <c r="E89" s="39">
        <v>12225</v>
      </c>
      <c r="F89" s="39">
        <v>0</v>
      </c>
      <c r="G89" s="39">
        <v>12225</v>
      </c>
      <c r="H89" s="40">
        <f t="shared" si="1"/>
        <v>123445.51999999999</v>
      </c>
      <c r="I89" t="s">
        <v>1</v>
      </c>
    </row>
    <row r="90" spans="1:8" ht="12.75">
      <c r="A90" s="36">
        <v>40400</v>
      </c>
      <c r="B90" s="37" t="s">
        <v>259</v>
      </c>
      <c r="C90" s="38" t="s">
        <v>44</v>
      </c>
      <c r="D90" s="38"/>
      <c r="E90" s="39">
        <v>0</v>
      </c>
      <c r="F90" s="39">
        <v>325.1</v>
      </c>
      <c r="G90" s="39">
        <v>0</v>
      </c>
      <c r="H90" s="40">
        <f t="shared" si="1"/>
        <v>123120.41999999998</v>
      </c>
    </row>
    <row r="91" spans="1:8" ht="12.75">
      <c r="A91" s="36">
        <v>40400</v>
      </c>
      <c r="B91" s="37" t="s">
        <v>260</v>
      </c>
      <c r="C91" s="38" t="s">
        <v>44</v>
      </c>
      <c r="D91" s="38"/>
      <c r="E91" s="39">
        <v>0</v>
      </c>
      <c r="F91" s="39">
        <v>205.27</v>
      </c>
      <c r="G91" s="39">
        <v>0</v>
      </c>
      <c r="H91" s="40">
        <f t="shared" si="1"/>
        <v>122915.14999999998</v>
      </c>
    </row>
    <row r="92" spans="1:8" ht="12.75">
      <c r="A92" s="36">
        <v>40400</v>
      </c>
      <c r="B92" s="37" t="s">
        <v>261</v>
      </c>
      <c r="C92" s="38" t="s">
        <v>25</v>
      </c>
      <c r="D92" s="38"/>
      <c r="E92" s="39">
        <v>0</v>
      </c>
      <c r="F92" s="39">
        <v>1076.21</v>
      </c>
      <c r="G92" s="39">
        <v>0</v>
      </c>
      <c r="H92" s="40">
        <f t="shared" si="1"/>
        <v>121838.93999999997</v>
      </c>
    </row>
    <row r="93" spans="1:8" ht="12.75">
      <c r="A93" s="36">
        <v>40408</v>
      </c>
      <c r="B93" s="37" t="s">
        <v>262</v>
      </c>
      <c r="C93" s="38" t="s">
        <v>41</v>
      </c>
      <c r="D93" s="38">
        <v>6819</v>
      </c>
      <c r="E93" s="39">
        <v>120</v>
      </c>
      <c r="F93" s="39">
        <v>0</v>
      </c>
      <c r="G93" s="39">
        <v>120</v>
      </c>
      <c r="H93" s="40">
        <f t="shared" si="1"/>
        <v>121958.93999999997</v>
      </c>
    </row>
    <row r="94" spans="1:8" ht="12.75">
      <c r="A94" s="36">
        <v>40417</v>
      </c>
      <c r="B94" s="37" t="s">
        <v>263</v>
      </c>
      <c r="C94" s="38" t="s">
        <v>241</v>
      </c>
      <c r="D94" s="38"/>
      <c r="E94" s="39">
        <v>0</v>
      </c>
      <c r="F94" s="39">
        <v>161.2</v>
      </c>
      <c r="G94" s="39">
        <v>0</v>
      </c>
      <c r="H94" s="40">
        <f t="shared" si="1"/>
        <v>121797.73999999998</v>
      </c>
    </row>
    <row r="95" spans="1:8" ht="12.75">
      <c r="A95" s="36">
        <v>40421</v>
      </c>
      <c r="B95" s="37" t="s">
        <v>264</v>
      </c>
      <c r="C95" s="38" t="s">
        <v>48</v>
      </c>
      <c r="D95" s="38"/>
      <c r="E95" s="39">
        <v>0</v>
      </c>
      <c r="F95" s="39">
        <v>260.94</v>
      </c>
      <c r="G95" s="39">
        <v>0</v>
      </c>
      <c r="H95" s="40">
        <f t="shared" si="1"/>
        <v>121536.79999999997</v>
      </c>
    </row>
    <row r="96" spans="1:9" ht="12.75">
      <c r="A96" s="36">
        <v>40421</v>
      </c>
      <c r="B96" s="37" t="s">
        <v>265</v>
      </c>
      <c r="C96" s="38" t="s">
        <v>41</v>
      </c>
      <c r="D96" s="38">
        <v>6865</v>
      </c>
      <c r="E96" s="39">
        <v>300</v>
      </c>
      <c r="F96" s="39">
        <v>0</v>
      </c>
      <c r="G96" s="39">
        <v>300</v>
      </c>
      <c r="H96" s="40">
        <f t="shared" si="1"/>
        <v>121836.79999999997</v>
      </c>
      <c r="I96" t="s">
        <v>1</v>
      </c>
    </row>
    <row r="97" spans="1:8" ht="12.75">
      <c r="A97" s="36">
        <v>40428</v>
      </c>
      <c r="B97" s="37" t="s">
        <v>266</v>
      </c>
      <c r="C97" s="38" t="s">
        <v>25</v>
      </c>
      <c r="D97" s="38"/>
      <c r="E97" s="39">
        <v>0</v>
      </c>
      <c r="F97" s="39">
        <v>0</v>
      </c>
      <c r="G97" s="39">
        <v>1000</v>
      </c>
      <c r="H97" s="40">
        <f t="shared" si="1"/>
        <v>122836.79999999997</v>
      </c>
    </row>
    <row r="98" spans="1:8" ht="12.75">
      <c r="A98" s="36">
        <v>40423</v>
      </c>
      <c r="B98" s="37" t="s">
        <v>268</v>
      </c>
      <c r="C98" s="38" t="s">
        <v>44</v>
      </c>
      <c r="D98" s="38"/>
      <c r="E98" s="39">
        <v>0</v>
      </c>
      <c r="F98" s="39">
        <v>1939</v>
      </c>
      <c r="G98" s="39">
        <v>0</v>
      </c>
      <c r="H98" s="40">
        <f t="shared" si="1"/>
        <v>120897.79999999997</v>
      </c>
    </row>
    <row r="99" spans="1:8" ht="13.5" customHeight="1">
      <c r="A99" s="36">
        <v>43711</v>
      </c>
      <c r="B99" s="37" t="s">
        <v>269</v>
      </c>
      <c r="C99" s="38" t="s">
        <v>44</v>
      </c>
      <c r="D99" s="38"/>
      <c r="E99" s="39">
        <v>0</v>
      </c>
      <c r="F99" s="39">
        <v>1444.34</v>
      </c>
      <c r="G99" s="39">
        <v>0</v>
      </c>
      <c r="H99" s="40">
        <f t="shared" si="1"/>
        <v>119453.45999999998</v>
      </c>
    </row>
    <row r="100" spans="1:8" ht="12.75">
      <c r="A100" s="36">
        <v>40427</v>
      </c>
      <c r="B100" s="37" t="s">
        <v>270</v>
      </c>
      <c r="C100" s="38" t="s">
        <v>41</v>
      </c>
      <c r="D100" s="38"/>
      <c r="E100" s="39">
        <v>340</v>
      </c>
      <c r="F100" s="39">
        <v>0</v>
      </c>
      <c r="G100" s="39">
        <v>340</v>
      </c>
      <c r="H100" s="40">
        <f t="shared" si="1"/>
        <v>119793.45999999998</v>
      </c>
    </row>
    <row r="101" spans="1:8" ht="12.75">
      <c r="A101" s="36">
        <v>40427</v>
      </c>
      <c r="B101" s="37" t="s">
        <v>271</v>
      </c>
      <c r="C101" s="117" t="s">
        <v>41</v>
      </c>
      <c r="D101" s="38"/>
      <c r="E101" s="39">
        <v>100</v>
      </c>
      <c r="F101" s="39">
        <v>0</v>
      </c>
      <c r="G101" s="39">
        <v>100</v>
      </c>
      <c r="H101" s="40">
        <f t="shared" si="1"/>
        <v>119893.45999999998</v>
      </c>
    </row>
    <row r="102" spans="1:8" ht="12.75">
      <c r="A102" s="36">
        <v>40427</v>
      </c>
      <c r="B102" s="37" t="s">
        <v>272</v>
      </c>
      <c r="C102" s="38" t="s">
        <v>44</v>
      </c>
      <c r="D102" s="38"/>
      <c r="E102" s="39">
        <v>0</v>
      </c>
      <c r="F102" s="39">
        <v>3132.04</v>
      </c>
      <c r="G102" s="39">
        <v>0</v>
      </c>
      <c r="H102" s="40">
        <f t="shared" si="1"/>
        <v>116761.41999999998</v>
      </c>
    </row>
    <row r="103" spans="1:8" ht="12.75">
      <c r="A103" s="36">
        <v>40431</v>
      </c>
      <c r="B103" s="37" t="s">
        <v>267</v>
      </c>
      <c r="C103" s="38" t="s">
        <v>41</v>
      </c>
      <c r="D103" s="38">
        <v>6901</v>
      </c>
      <c r="E103" s="39">
        <v>240</v>
      </c>
      <c r="F103" s="39">
        <v>0</v>
      </c>
      <c r="G103" s="39">
        <v>240</v>
      </c>
      <c r="H103" s="40">
        <f t="shared" si="1"/>
        <v>117001.41999999998</v>
      </c>
    </row>
    <row r="104" spans="1:9" ht="12.75">
      <c r="A104" s="36">
        <v>40441</v>
      </c>
      <c r="B104" s="37" t="s">
        <v>293</v>
      </c>
      <c r="C104" s="117" t="s">
        <v>45</v>
      </c>
      <c r="D104" s="38"/>
      <c r="E104" s="61">
        <v>100</v>
      </c>
      <c r="F104" s="39"/>
      <c r="G104" s="39">
        <v>0</v>
      </c>
      <c r="H104" s="40">
        <f t="shared" si="1"/>
        <v>117001.41999999998</v>
      </c>
      <c r="I104" t="s">
        <v>294</v>
      </c>
    </row>
    <row r="105" spans="1:8" ht="12.75">
      <c r="A105" s="36">
        <v>40441</v>
      </c>
      <c r="B105" s="37" t="s">
        <v>295</v>
      </c>
      <c r="C105" s="38" t="s">
        <v>241</v>
      </c>
      <c r="D105" s="38"/>
      <c r="E105" s="39"/>
      <c r="F105" s="39">
        <v>169.47</v>
      </c>
      <c r="G105" s="39"/>
      <c r="H105" s="40">
        <f t="shared" si="1"/>
        <v>116831.94999999998</v>
      </c>
    </row>
    <row r="106" spans="1:8" ht="12.75">
      <c r="A106" s="36">
        <v>40443</v>
      </c>
      <c r="B106" s="37" t="s">
        <v>296</v>
      </c>
      <c r="C106" s="38" t="s">
        <v>41</v>
      </c>
      <c r="D106" s="38">
        <v>6915</v>
      </c>
      <c r="E106" s="39">
        <v>110</v>
      </c>
      <c r="F106" s="39"/>
      <c r="G106" s="39">
        <v>110</v>
      </c>
      <c r="H106" s="40">
        <f t="shared" si="1"/>
        <v>116941.94999999998</v>
      </c>
    </row>
    <row r="107" spans="1:8" ht="12.75">
      <c r="A107" s="36">
        <v>40448</v>
      </c>
      <c r="B107" s="37" t="s">
        <v>297</v>
      </c>
      <c r="C107" s="38" t="s">
        <v>41</v>
      </c>
      <c r="D107" s="38">
        <v>6611</v>
      </c>
      <c r="E107" s="39">
        <v>240</v>
      </c>
      <c r="F107" s="39"/>
      <c r="G107" s="39">
        <v>240</v>
      </c>
      <c r="H107" s="40">
        <f t="shared" si="1"/>
        <v>117181.94999999998</v>
      </c>
    </row>
    <row r="108" spans="1:8" ht="12.75">
      <c r="A108" s="36">
        <v>40856</v>
      </c>
      <c r="B108" s="37" t="s">
        <v>298</v>
      </c>
      <c r="C108" s="38" t="s">
        <v>47</v>
      </c>
      <c r="D108" s="38"/>
      <c r="E108" s="39"/>
      <c r="F108" s="39">
        <v>620.89</v>
      </c>
      <c r="G108" s="39"/>
      <c r="H108" s="40">
        <f t="shared" si="1"/>
        <v>116561.05999999998</v>
      </c>
    </row>
    <row r="109" spans="1:8" ht="12.75">
      <c r="A109" s="36">
        <v>40505</v>
      </c>
      <c r="B109" s="37" t="s">
        <v>299</v>
      </c>
      <c r="C109" s="38" t="s">
        <v>47</v>
      </c>
      <c r="D109" s="38"/>
      <c r="E109" s="39"/>
      <c r="F109" s="39">
        <v>765</v>
      </c>
      <c r="G109" s="39"/>
      <c r="H109" s="40">
        <f t="shared" si="1"/>
        <v>115796.05999999998</v>
      </c>
    </row>
    <row r="110" spans="1:9" ht="12.75">
      <c r="A110" s="36">
        <v>40506</v>
      </c>
      <c r="B110" s="37" t="s">
        <v>300</v>
      </c>
      <c r="C110" s="38" t="s">
        <v>41</v>
      </c>
      <c r="D110" s="38"/>
      <c r="E110" s="39">
        <v>2479.34</v>
      </c>
      <c r="F110" s="39"/>
      <c r="G110" s="39">
        <v>2479.34</v>
      </c>
      <c r="H110" s="40">
        <f t="shared" si="1"/>
        <v>118275.39999999998</v>
      </c>
      <c r="I110" t="s">
        <v>1</v>
      </c>
    </row>
    <row r="111" spans="1:8" ht="12.75">
      <c r="A111" s="36">
        <v>40506</v>
      </c>
      <c r="B111" s="37" t="s">
        <v>301</v>
      </c>
      <c r="C111" s="38" t="s">
        <v>47</v>
      </c>
      <c r="D111" s="38"/>
      <c r="E111" s="39"/>
      <c r="F111" s="39">
        <v>616</v>
      </c>
      <c r="G111" s="39"/>
      <c r="H111" s="40">
        <f t="shared" si="1"/>
        <v>117659.39999999998</v>
      </c>
    </row>
    <row r="112" spans="1:8" ht="12.75">
      <c r="A112" s="36">
        <v>40519</v>
      </c>
      <c r="B112" s="37" t="s">
        <v>313</v>
      </c>
      <c r="C112" s="117" t="s">
        <v>41</v>
      </c>
      <c r="D112" s="38">
        <v>6939</v>
      </c>
      <c r="E112" s="61">
        <v>100</v>
      </c>
      <c r="F112" s="39"/>
      <c r="G112" s="39"/>
      <c r="H112" s="40">
        <f t="shared" si="1"/>
        <v>117659.39999999998</v>
      </c>
    </row>
    <row r="113" spans="1:8" ht="12.75">
      <c r="A113" s="36">
        <v>40519</v>
      </c>
      <c r="B113" s="37" t="s">
        <v>302</v>
      </c>
      <c r="C113" s="38" t="s">
        <v>41</v>
      </c>
      <c r="D113" s="38"/>
      <c r="E113" s="39"/>
      <c r="F113" s="39">
        <v>3231</v>
      </c>
      <c r="G113" s="39"/>
      <c r="H113" s="40">
        <f>H111+G113-F113</f>
        <v>114428.39999999998</v>
      </c>
    </row>
    <row r="114" spans="1:8" ht="12.75">
      <c r="A114" s="36">
        <v>40530</v>
      </c>
      <c r="B114" s="37" t="s">
        <v>303</v>
      </c>
      <c r="C114" s="38" t="s">
        <v>241</v>
      </c>
      <c r="D114" s="38"/>
      <c r="E114" s="39"/>
      <c r="F114" s="39">
        <v>2952</v>
      </c>
      <c r="G114" s="39"/>
      <c r="H114" s="40">
        <f t="shared" si="1"/>
        <v>111476.39999999998</v>
      </c>
    </row>
    <row r="115" spans="1:8" ht="12.75">
      <c r="A115" s="36">
        <v>40533</v>
      </c>
      <c r="B115" s="37" t="s">
        <v>304</v>
      </c>
      <c r="C115" s="38" t="s">
        <v>41</v>
      </c>
      <c r="D115" s="38"/>
      <c r="E115" s="39">
        <v>22.66</v>
      </c>
      <c r="F115" s="39"/>
      <c r="G115" s="39">
        <v>22.66</v>
      </c>
      <c r="H115" s="40">
        <f>H114+G115-F115</f>
        <v>111499.05999999998</v>
      </c>
    </row>
    <row r="116" spans="1:8" ht="12.75">
      <c r="A116" s="36">
        <v>40536</v>
      </c>
      <c r="B116" s="37" t="s">
        <v>305</v>
      </c>
      <c r="C116" s="38" t="s">
        <v>41</v>
      </c>
      <c r="D116" s="38"/>
      <c r="E116" s="39">
        <v>300</v>
      </c>
      <c r="F116" s="39"/>
      <c r="G116" s="39">
        <v>300</v>
      </c>
      <c r="H116" s="40">
        <f t="shared" si="1"/>
        <v>111799.05999999998</v>
      </c>
    </row>
    <row r="117" spans="1:8" ht="12.75">
      <c r="A117" s="36" t="s">
        <v>1</v>
      </c>
      <c r="B117" s="37" t="s">
        <v>1</v>
      </c>
      <c r="C117" s="38" t="s">
        <v>1</v>
      </c>
      <c r="D117" s="38"/>
      <c r="E117" s="39"/>
      <c r="F117" s="39"/>
      <c r="G117" s="39"/>
      <c r="H117" s="40">
        <f t="shared" si="1"/>
        <v>111799.05999999998</v>
      </c>
    </row>
    <row r="118" spans="1:8" ht="12.75">
      <c r="A118" s="36" t="s">
        <v>1</v>
      </c>
      <c r="B118" s="37" t="s">
        <v>1</v>
      </c>
      <c r="C118" s="38" t="s">
        <v>1</v>
      </c>
      <c r="D118" s="38"/>
      <c r="E118" s="39"/>
      <c r="F118" s="39"/>
      <c r="G118" s="39"/>
      <c r="H118" s="40">
        <f t="shared" si="1"/>
        <v>111799.05999999998</v>
      </c>
    </row>
    <row r="119" spans="1:8" ht="12.75">
      <c r="A119" s="36" t="s">
        <v>1</v>
      </c>
      <c r="B119" s="37" t="s">
        <v>1</v>
      </c>
      <c r="C119" s="38" t="s">
        <v>1</v>
      </c>
      <c r="D119" s="38"/>
      <c r="E119" s="39"/>
      <c r="F119" s="39"/>
      <c r="G119" s="39"/>
      <c r="H119" s="40">
        <f t="shared" si="1"/>
        <v>111799.05999999998</v>
      </c>
    </row>
    <row r="120" spans="1:8" ht="12.75">
      <c r="A120" s="36" t="s">
        <v>1</v>
      </c>
      <c r="B120" s="37" t="s">
        <v>1</v>
      </c>
      <c r="C120" s="38" t="s">
        <v>1</v>
      </c>
      <c r="D120" s="38"/>
      <c r="E120" s="39"/>
      <c r="F120" s="39"/>
      <c r="G120" s="39"/>
      <c r="H120" s="40">
        <f t="shared" si="1"/>
        <v>111799.05999999998</v>
      </c>
    </row>
    <row r="121" spans="1:8" ht="12.75">
      <c r="A121" s="36" t="s">
        <v>1</v>
      </c>
      <c r="B121" s="37" t="s">
        <v>1</v>
      </c>
      <c r="C121" s="38" t="s">
        <v>1</v>
      </c>
      <c r="D121" s="38"/>
      <c r="E121" s="39"/>
      <c r="F121" s="39"/>
      <c r="G121" s="39"/>
      <c r="H121" s="40">
        <f t="shared" si="1"/>
        <v>111799.05999999998</v>
      </c>
    </row>
    <row r="122" spans="1:8" ht="12.75">
      <c r="A122" s="36" t="s">
        <v>1</v>
      </c>
      <c r="B122" s="37" t="s">
        <v>1</v>
      </c>
      <c r="C122" s="38" t="s">
        <v>1</v>
      </c>
      <c r="D122" s="38"/>
      <c r="E122" s="39"/>
      <c r="F122" s="39"/>
      <c r="G122" s="39"/>
      <c r="H122" s="40">
        <f t="shared" si="1"/>
        <v>111799.05999999998</v>
      </c>
    </row>
    <row r="123" spans="1:8" ht="12.75">
      <c r="A123" s="36" t="s">
        <v>1</v>
      </c>
      <c r="B123" s="37" t="s">
        <v>1</v>
      </c>
      <c r="C123" s="38" t="s">
        <v>1</v>
      </c>
      <c r="D123" s="38"/>
      <c r="E123" s="39"/>
      <c r="F123" s="39"/>
      <c r="G123" s="39"/>
      <c r="H123" s="40">
        <f t="shared" si="1"/>
        <v>111799.05999999998</v>
      </c>
    </row>
    <row r="124" spans="1:8" ht="12.75">
      <c r="A124" s="36"/>
      <c r="B124" s="37"/>
      <c r="C124" s="38"/>
      <c r="D124" s="38"/>
      <c r="E124" s="39"/>
      <c r="F124" s="39"/>
      <c r="G124" s="39"/>
      <c r="H124" s="40">
        <f t="shared" si="1"/>
        <v>111799.05999999998</v>
      </c>
    </row>
    <row r="125" spans="1:8" ht="13.5" thickBot="1">
      <c r="A125" s="36" t="s">
        <v>1</v>
      </c>
      <c r="B125" s="37" t="s">
        <v>1</v>
      </c>
      <c r="C125" s="38" t="s">
        <v>1</v>
      </c>
      <c r="D125" s="38"/>
      <c r="E125" s="39"/>
      <c r="F125" s="39"/>
      <c r="G125" s="39"/>
      <c r="H125" s="40">
        <f t="shared" si="1"/>
        <v>111799.05999999998</v>
      </c>
    </row>
    <row r="126" spans="1:8" ht="13.5" thickBot="1">
      <c r="A126" s="41"/>
      <c r="B126" s="42" t="s">
        <v>49</v>
      </c>
      <c r="C126" s="43"/>
      <c r="D126" s="43"/>
      <c r="E126" s="44">
        <f>SUM(E6:E125)</f>
        <v>40379</v>
      </c>
      <c r="F126" s="44">
        <f>SUM(F6:F125)</f>
        <v>32731.690000000002</v>
      </c>
      <c r="G126" s="44">
        <f>SUM(G6:G125)</f>
        <v>52010</v>
      </c>
      <c r="H126" s="40">
        <f>H5-F126+G126</f>
        <v>111799.06</v>
      </c>
    </row>
    <row r="127" spans="1:8" ht="12.75">
      <c r="A127" s="46"/>
      <c r="B127" s="47"/>
      <c r="C127" s="46"/>
      <c r="D127" s="46"/>
      <c r="E127" s="48"/>
      <c r="F127" s="48"/>
      <c r="G127" s="48"/>
      <c r="H127" s="48"/>
    </row>
    <row r="128" spans="1:8" ht="13.5" thickBot="1">
      <c r="A128" s="46"/>
      <c r="B128" s="47"/>
      <c r="C128" s="46"/>
      <c r="D128" s="46"/>
      <c r="E128" s="48"/>
      <c r="F128" s="48"/>
      <c r="G128" s="48"/>
      <c r="H128" s="48"/>
    </row>
    <row r="129" spans="1:8" ht="13.5" thickBot="1">
      <c r="A129" s="46"/>
      <c r="B129" s="27" t="s">
        <v>181</v>
      </c>
      <c r="C129" s="81"/>
      <c r="D129" s="82"/>
      <c r="E129" s="101">
        <f>SUMIF(G6:G125,"=0",E6:E125)</f>
        <v>3852</v>
      </c>
      <c r="F129" s="48"/>
      <c r="G129" s="48"/>
      <c r="H129" s="48"/>
    </row>
    <row r="130" spans="1:8" ht="12.75">
      <c r="A130" s="46"/>
      <c r="B130" s="47"/>
      <c r="C130" s="46"/>
      <c r="D130" s="46"/>
      <c r="E130" s="48"/>
      <c r="F130" s="48"/>
      <c r="G130" s="48"/>
      <c r="H130" s="48"/>
    </row>
    <row r="131" spans="1:8" ht="13.5" thickBot="1">
      <c r="A131" s="20"/>
      <c r="B131" s="21"/>
      <c r="C131" s="20"/>
      <c r="D131" s="20"/>
      <c r="E131" s="22"/>
      <c r="F131" s="22"/>
      <c r="G131" s="22"/>
      <c r="H131" s="22"/>
    </row>
    <row r="132" spans="1:8" ht="12.75">
      <c r="A132" s="20"/>
      <c r="B132" s="49" t="s">
        <v>67</v>
      </c>
      <c r="C132" s="50" t="s">
        <v>35</v>
      </c>
      <c r="D132" s="50"/>
      <c r="E132" s="51" t="s">
        <v>38</v>
      </c>
      <c r="F132" s="51" t="s">
        <v>68</v>
      </c>
      <c r="G132" s="75" t="s">
        <v>69</v>
      </c>
      <c r="H132" s="78" t="s">
        <v>174</v>
      </c>
    </row>
    <row r="133" spans="1:8" ht="12.75">
      <c r="A133" s="20"/>
      <c r="B133" s="52" t="s">
        <v>50</v>
      </c>
      <c r="C133" s="38" t="s">
        <v>51</v>
      </c>
      <c r="D133" s="38"/>
      <c r="E133" s="39">
        <f>SUMIF($C6:$C125,"=CGC",E6:E125)</f>
        <v>1500</v>
      </c>
      <c r="F133" s="39">
        <f>SUMIF($C6:$C125,"=CGC",F6:F125)</f>
        <v>1403.61</v>
      </c>
      <c r="G133" s="76">
        <f>SUMIF($C6:$C125,"=CGC",G6:G125)</f>
        <v>1500</v>
      </c>
      <c r="H133" s="79">
        <f>G133-F133</f>
        <v>96.3900000000001</v>
      </c>
    </row>
    <row r="134" spans="1:8" ht="12.75">
      <c r="A134" s="20"/>
      <c r="B134" s="52" t="s">
        <v>54</v>
      </c>
      <c r="C134" s="38" t="s">
        <v>44</v>
      </c>
      <c r="D134" s="38"/>
      <c r="E134" s="39">
        <f>SUMIF($C6:$C125,"=WGC",E6:E125)</f>
        <v>21675</v>
      </c>
      <c r="F134" s="39">
        <f>SUMIF($C6:$C125,"=WGC",F6:F125)</f>
        <v>7281.49</v>
      </c>
      <c r="G134" s="76">
        <f>SUMIF($C6:$C125,"=WGC",G6:G125)</f>
        <v>35550</v>
      </c>
      <c r="H134" s="79">
        <f aca="true" t="shared" si="2" ref="H134:H150">G134-F134</f>
        <v>28268.510000000002</v>
      </c>
    </row>
    <row r="135" spans="1:8" ht="12.75">
      <c r="A135" s="20"/>
      <c r="B135" s="52" t="s">
        <v>70</v>
      </c>
      <c r="C135" s="38" t="s">
        <v>71</v>
      </c>
      <c r="D135" s="38"/>
      <c r="E135" s="39">
        <f>SUMIF($C6:$C125,"=WAG",E6:E125)</f>
        <v>0</v>
      </c>
      <c r="F135" s="39">
        <f>SUMIF($C6:$C126,"=WAG",F6:F126)</f>
        <v>0</v>
      </c>
      <c r="G135" s="76">
        <f>SUMIF($C10:$C126,"=WAG",G10:G126)</f>
        <v>0</v>
      </c>
      <c r="H135" s="79">
        <f t="shared" si="2"/>
        <v>0</v>
      </c>
    </row>
    <row r="136" spans="1:8" ht="12.75">
      <c r="A136" s="20"/>
      <c r="B136" s="52" t="s">
        <v>64</v>
      </c>
      <c r="C136" s="38" t="s">
        <v>63</v>
      </c>
      <c r="D136" s="38"/>
      <c r="E136" s="39">
        <f>SUMIF($C6:$C125,"=MWGC",E6:E125)</f>
        <v>0</v>
      </c>
      <c r="F136" s="39">
        <f>SUMIF($C6:$C125,"=MWGC",F6:F125)</f>
        <v>1005</v>
      </c>
      <c r="G136" s="76">
        <f>SUMIF($C6:$C125,"=MWGC",G6:G125)</f>
        <v>0</v>
      </c>
      <c r="H136" s="79">
        <f t="shared" si="2"/>
        <v>-1005</v>
      </c>
    </row>
    <row r="137" spans="1:8" ht="12.75">
      <c r="A137" s="20"/>
      <c r="B137" s="52" t="s">
        <v>283</v>
      </c>
      <c r="C137" s="38" t="s">
        <v>284</v>
      </c>
      <c r="D137" s="38"/>
      <c r="E137" s="39">
        <f>SUMIF($C6:$C125,"=UNF",E6:E125)</f>
        <v>0</v>
      </c>
      <c r="F137" s="39">
        <f>SUMIF($C6:$C125,"=UNF",F6:F125)</f>
        <v>389</v>
      </c>
      <c r="G137" s="39">
        <f>SUMIF($C6:$C125,"=UNF",G6:G125)</f>
        <v>0</v>
      </c>
      <c r="H137" s="79">
        <f t="shared" si="2"/>
        <v>-389</v>
      </c>
    </row>
    <row r="138" spans="1:8" ht="12.75">
      <c r="A138" s="20"/>
      <c r="B138" s="52" t="s">
        <v>52</v>
      </c>
      <c r="C138" s="38" t="s">
        <v>45</v>
      </c>
      <c r="D138" s="38"/>
      <c r="E138" s="39">
        <f>SUMIF($C6:$C125,"=GP",E6:E125)</f>
        <v>100</v>
      </c>
      <c r="F138" s="39">
        <f>SUMIF($C6:$C125,"=GP",F6:F125)</f>
        <v>3295.24</v>
      </c>
      <c r="G138" s="76">
        <f>SUMIF($C6:$C125,"=GP",G6:G125)</f>
        <v>0</v>
      </c>
      <c r="H138" s="79">
        <f t="shared" si="2"/>
        <v>-3295.24</v>
      </c>
    </row>
    <row r="139" spans="1:8" ht="12.75">
      <c r="A139" s="20"/>
      <c r="B139" s="52" t="s">
        <v>242</v>
      </c>
      <c r="C139" s="38" t="s">
        <v>241</v>
      </c>
      <c r="D139" s="38"/>
      <c r="E139" s="39">
        <f>SUMIF($C6:$C125,"=SGP",E6:E125)</f>
        <v>0</v>
      </c>
      <c r="F139" s="39">
        <f>SUMIF($C6:$C125,"=SGP",F6:F125)</f>
        <v>4616.56</v>
      </c>
      <c r="G139" s="39">
        <f>SUMIF($C6:$C125,"=SGP",G6:G125)</f>
        <v>0</v>
      </c>
      <c r="H139" s="79">
        <f t="shared" si="2"/>
        <v>-4616.56</v>
      </c>
    </row>
    <row r="140" spans="1:8" ht="12.75">
      <c r="A140" s="20"/>
      <c r="B140" s="52" t="s">
        <v>53</v>
      </c>
      <c r="C140" s="38" t="s">
        <v>41</v>
      </c>
      <c r="D140" s="38"/>
      <c r="E140" s="39">
        <f>SUMIF($C6:$C125,"=RS",E6:E125)</f>
        <v>17104</v>
      </c>
      <c r="F140" s="39">
        <f>SUMIF($C6:$C125,"=RS",F6:F125)</f>
        <v>3231</v>
      </c>
      <c r="G140" s="76">
        <f>SUMIF($C6:$C125,"=RS",G6:G125)</f>
        <v>13252</v>
      </c>
      <c r="H140" s="79">
        <f t="shared" si="2"/>
        <v>10021</v>
      </c>
    </row>
    <row r="141" spans="1:8" ht="12.75">
      <c r="A141" s="20"/>
      <c r="B141" s="52" t="s">
        <v>55</v>
      </c>
      <c r="C141" s="38" t="s">
        <v>10</v>
      </c>
      <c r="D141" s="38"/>
      <c r="E141" s="39">
        <f>SUMIF($C6:$C125,"=OLC",E6:E125)</f>
        <v>0</v>
      </c>
      <c r="F141" s="39">
        <f>SUMIF($C6:$C125,"=OLC",F6:F125)</f>
        <v>0</v>
      </c>
      <c r="G141" s="76">
        <f>SUMIF($C6:$C125,"=OLC",G6:G125)</f>
        <v>0</v>
      </c>
      <c r="H141" s="79">
        <f t="shared" si="2"/>
        <v>0</v>
      </c>
    </row>
    <row r="142" spans="1:10" ht="12.75">
      <c r="A142" s="20"/>
      <c r="B142" s="52" t="s">
        <v>56</v>
      </c>
      <c r="C142" s="38" t="s">
        <v>8</v>
      </c>
      <c r="D142" s="38"/>
      <c r="E142" s="39">
        <f>SUMIF($C6:$C125,"=BHC",E6:E125)</f>
        <v>0</v>
      </c>
      <c r="F142" s="39">
        <f>SUMIF($C6:$C125,"=BHC",F6:F125)</f>
        <v>0</v>
      </c>
      <c r="G142" s="76">
        <f>SUMIF($C6:$C125,"=BHC",G6:G125)</f>
        <v>0</v>
      </c>
      <c r="H142" s="79">
        <f t="shared" si="2"/>
        <v>0</v>
      </c>
      <c r="J142" s="62" t="s">
        <v>1</v>
      </c>
    </row>
    <row r="143" spans="1:8" ht="12.75">
      <c r="A143" s="20"/>
      <c r="B143" s="52" t="s">
        <v>57</v>
      </c>
      <c r="C143" s="38" t="s">
        <v>59</v>
      </c>
      <c r="D143" s="38"/>
      <c r="E143" s="39">
        <f>SUMIF($C6:$C125,"=PRO",E6:E125)</f>
        <v>0</v>
      </c>
      <c r="F143" s="39">
        <f>SUMIF($C6:$C125,"=PRO",F6:F125)</f>
        <v>0</v>
      </c>
      <c r="G143" s="76">
        <f>SUMIF($C6:$C125,"=PRO",G6:G125)</f>
        <v>200</v>
      </c>
      <c r="H143" s="79">
        <f t="shared" si="2"/>
        <v>200</v>
      </c>
    </row>
    <row r="144" spans="1:8" ht="12.75">
      <c r="A144" s="20"/>
      <c r="B144" s="52" t="s">
        <v>213</v>
      </c>
      <c r="C144" s="38" t="s">
        <v>212</v>
      </c>
      <c r="D144" s="38"/>
      <c r="E144" s="39">
        <f>SUMIF($C6:$C125,"=HIS",E6:E125)</f>
        <v>0</v>
      </c>
      <c r="F144" s="39">
        <f>SUMIF($C6:$C125,"=HIS",F6:F125)</f>
        <v>1425.47</v>
      </c>
      <c r="G144" s="39">
        <f>SUMIF($C6:$C125,"=HIS",G6:G125)</f>
        <v>0</v>
      </c>
      <c r="H144" s="79">
        <f t="shared" si="2"/>
        <v>-1425.47</v>
      </c>
    </row>
    <row r="145" spans="1:8" ht="12.75">
      <c r="A145" s="20"/>
      <c r="B145" s="52" t="s">
        <v>58</v>
      </c>
      <c r="C145" s="38" t="s">
        <v>25</v>
      </c>
      <c r="D145" s="38"/>
      <c r="E145" s="39">
        <f>SUMIF($C6:$C125,"=GFAC",E6:E125)</f>
        <v>0</v>
      </c>
      <c r="F145" s="39">
        <f>SUMIF($C6:$C125,"=GFAC",F6:F125)</f>
        <v>1076.21</v>
      </c>
      <c r="G145" s="76">
        <f>SUMIF($C6:$C125,"=GFAC",G6:G125)</f>
        <v>1500</v>
      </c>
      <c r="H145" s="79">
        <f t="shared" si="2"/>
        <v>423.78999999999996</v>
      </c>
    </row>
    <row r="146" spans="1:8" ht="12.75">
      <c r="A146" s="20"/>
      <c r="B146" s="52" t="s">
        <v>60</v>
      </c>
      <c r="C146" s="38" t="s">
        <v>46</v>
      </c>
      <c r="D146" s="38"/>
      <c r="E146" s="39">
        <f>SUMIF($C6:$C125,"=MISC",E6:E125)</f>
        <v>0</v>
      </c>
      <c r="F146" s="39">
        <f>SUMIF($C6:$C125,"=MISC",F6:F125)</f>
        <v>0</v>
      </c>
      <c r="G146" s="76">
        <f>SUMIF($C6:$C125,"=MISC",G6:G125)</f>
        <v>8</v>
      </c>
      <c r="H146" s="79">
        <f t="shared" si="2"/>
        <v>8</v>
      </c>
    </row>
    <row r="147" spans="1:8" ht="12.75">
      <c r="A147" s="20"/>
      <c r="B147" s="52" t="s">
        <v>61</v>
      </c>
      <c r="C147" s="38" t="s">
        <v>48</v>
      </c>
      <c r="D147" s="38"/>
      <c r="E147" s="39">
        <f>SUMIF($C6:$C125,"=MP",E6:E125)</f>
        <v>0</v>
      </c>
      <c r="F147" s="39">
        <f>SUMIF($C6:$C125,"=MP",F6:F125)</f>
        <v>2645.47</v>
      </c>
      <c r="G147" s="76">
        <f>SUMIF($C6:$C125,"=MP",G6:G125)</f>
        <v>0</v>
      </c>
      <c r="H147" s="79">
        <f t="shared" si="2"/>
        <v>-2645.47</v>
      </c>
    </row>
    <row r="148" spans="1:8" ht="12.75">
      <c r="A148" s="20"/>
      <c r="B148" s="52" t="s">
        <v>62</v>
      </c>
      <c r="C148" s="38" t="s">
        <v>47</v>
      </c>
      <c r="D148" s="38"/>
      <c r="E148" s="39">
        <f>SUMIF($C6:$C125,"=MO",E6:E125)</f>
        <v>0</v>
      </c>
      <c r="F148" s="39">
        <f>SUMIF($C6:$C125,"=MO",F6:F125)</f>
        <v>6362.64</v>
      </c>
      <c r="G148" s="76">
        <f>SUMIF($C6:$C125,"=MO",G6:G125)</f>
        <v>0</v>
      </c>
      <c r="H148" s="79">
        <f t="shared" si="2"/>
        <v>-6362.64</v>
      </c>
    </row>
    <row r="149" spans="1:8" ht="12.75">
      <c r="A149" s="20"/>
      <c r="B149" s="52"/>
      <c r="C149" s="38"/>
      <c r="D149" s="38"/>
      <c r="E149" s="39"/>
      <c r="F149" s="39"/>
      <c r="G149" s="76"/>
      <c r="H149" s="79">
        <f t="shared" si="2"/>
        <v>0</v>
      </c>
    </row>
    <row r="150" spans="1:8" ht="13.5" thickBot="1">
      <c r="A150" s="20"/>
      <c r="B150" s="53" t="s">
        <v>65</v>
      </c>
      <c r="C150" s="54"/>
      <c r="D150" s="54"/>
      <c r="E150" s="55">
        <f>SUM(E133:E148)</f>
        <v>40379</v>
      </c>
      <c r="F150" s="55">
        <f>SUM(F133:F148)</f>
        <v>32731.690000000002</v>
      </c>
      <c r="G150" s="77">
        <f>SUM(G133:G148)</f>
        <v>52010</v>
      </c>
      <c r="H150" s="80">
        <f t="shared" si="2"/>
        <v>19278.309999999998</v>
      </c>
    </row>
    <row r="151" spans="1:8" ht="12.75">
      <c r="A151" s="20"/>
      <c r="B151" s="21"/>
      <c r="C151" s="20"/>
      <c r="D151" s="20"/>
      <c r="E151" s="22" t="str">
        <f>IF(E126=E150,"Total OK",E151=E126-E150)</f>
        <v>Total OK</v>
      </c>
      <c r="F151" s="22" t="str">
        <f>IF(F126=F150,"Total OK",F151=F126-F150)</f>
        <v>Total OK</v>
      </c>
      <c r="G151" s="22" t="str">
        <f>IF(G126=G150,"Total OK",G151=G126-G150)</f>
        <v>Total OK</v>
      </c>
      <c r="H151" s="22"/>
    </row>
    <row r="152" spans="1:8" ht="12.75">
      <c r="A152" s="20"/>
      <c r="B152" s="21"/>
      <c r="C152" s="20"/>
      <c r="D152" s="20"/>
      <c r="H152" s="22"/>
    </row>
    <row r="153" spans="1:2" ht="12.75">
      <c r="A153" s="84" t="s">
        <v>1</v>
      </c>
      <c r="B153" t="s">
        <v>1</v>
      </c>
    </row>
    <row r="154" spans="1:2" ht="12.75">
      <c r="A154" s="84" t="s">
        <v>1</v>
      </c>
      <c r="B154" t="s">
        <v>1</v>
      </c>
    </row>
    <row r="155" spans="1:2" ht="12.75">
      <c r="A155" s="84" t="s">
        <v>1</v>
      </c>
      <c r="B155" s="47" t="s">
        <v>1</v>
      </c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PageLayoutView="0" workbookViewId="0" topLeftCell="A19">
      <selection activeCell="E120" sqref="E120"/>
    </sheetView>
  </sheetViews>
  <sheetFormatPr defaultColWidth="9.140625" defaultRowHeight="12.75"/>
  <cols>
    <col min="1" max="1" width="12.7109375" style="0" customWidth="1"/>
    <col min="2" max="2" width="55.7109375" style="0" customWidth="1"/>
    <col min="3" max="4" width="9.140625" style="0" customWidth="1"/>
    <col min="5" max="8" width="12.7109375" style="0" customWidth="1"/>
  </cols>
  <sheetData>
    <row r="1" spans="1:8" ht="18">
      <c r="A1" s="23" t="s">
        <v>382</v>
      </c>
      <c r="B1" s="23"/>
      <c r="C1" s="20"/>
      <c r="D1" s="20"/>
      <c r="E1" s="22"/>
      <c r="F1" s="22"/>
      <c r="G1" s="22"/>
      <c r="H1" s="22"/>
    </row>
    <row r="2" spans="1:8" ht="18.75" thickBot="1">
      <c r="A2" s="23"/>
      <c r="B2" s="23"/>
      <c r="C2" s="20"/>
      <c r="D2" s="20"/>
      <c r="E2" s="22"/>
      <c r="F2" s="22"/>
      <c r="G2" s="22"/>
      <c r="H2" s="22"/>
    </row>
    <row r="3" spans="1:8" ht="13.5" thickBot="1">
      <c r="A3" s="20"/>
      <c r="B3" s="21"/>
      <c r="C3" s="24"/>
      <c r="D3" s="24" t="s">
        <v>36</v>
      </c>
      <c r="E3" s="25" t="s">
        <v>1</v>
      </c>
      <c r="F3" s="25" t="s">
        <v>40</v>
      </c>
      <c r="G3" s="25" t="s">
        <v>42</v>
      </c>
      <c r="H3" s="25" t="s">
        <v>175</v>
      </c>
    </row>
    <row r="4" spans="1:11" ht="13.5" thickBot="1">
      <c r="A4" s="26" t="s">
        <v>33</v>
      </c>
      <c r="B4" s="27" t="s">
        <v>34</v>
      </c>
      <c r="C4" s="28" t="s">
        <v>35</v>
      </c>
      <c r="D4" s="28" t="s">
        <v>37</v>
      </c>
      <c r="E4" s="29" t="s">
        <v>38</v>
      </c>
      <c r="F4" s="29" t="s">
        <v>39</v>
      </c>
      <c r="G4" s="29" t="s">
        <v>39</v>
      </c>
      <c r="H4" s="29" t="s">
        <v>176</v>
      </c>
      <c r="K4" s="102"/>
    </row>
    <row r="5" spans="1:8" ht="12.75">
      <c r="A5" s="30">
        <v>40179</v>
      </c>
      <c r="B5" s="31" t="s">
        <v>43</v>
      </c>
      <c r="C5" s="32"/>
      <c r="D5" s="32"/>
      <c r="E5" s="33"/>
      <c r="F5" s="33"/>
      <c r="G5" s="34">
        <f>'Y10'!H126</f>
        <v>111799.06</v>
      </c>
      <c r="H5" s="35">
        <f>G5</f>
        <v>111799.06</v>
      </c>
    </row>
    <row r="6" spans="1:8" ht="12.75">
      <c r="A6" s="118">
        <v>40550</v>
      </c>
      <c r="B6" s="119" t="s">
        <v>383</v>
      </c>
      <c r="C6" s="38" t="s">
        <v>41</v>
      </c>
      <c r="D6" s="38">
        <v>6927</v>
      </c>
      <c r="E6" s="39">
        <v>300</v>
      </c>
      <c r="F6" s="104"/>
      <c r="G6" s="39">
        <v>300</v>
      </c>
      <c r="H6" s="39">
        <f>H5-F6+G6</f>
        <v>112099.06</v>
      </c>
    </row>
    <row r="7" spans="1:8" ht="12.75">
      <c r="A7" s="36">
        <v>40554</v>
      </c>
      <c r="B7" s="37" t="s">
        <v>319</v>
      </c>
      <c r="C7" s="38" t="s">
        <v>47</v>
      </c>
      <c r="D7" s="38"/>
      <c r="E7" s="39" t="s">
        <v>1</v>
      </c>
      <c r="F7" s="39">
        <v>610.84</v>
      </c>
      <c r="G7" s="104"/>
      <c r="H7" s="39">
        <f aca="true" t="shared" si="0" ref="H7:H70">H6-F7+G7</f>
        <v>111488.22</v>
      </c>
    </row>
    <row r="8" spans="1:8" ht="12.75">
      <c r="A8" s="36">
        <v>40554</v>
      </c>
      <c r="B8" s="37" t="s">
        <v>190</v>
      </c>
      <c r="C8" s="38" t="s">
        <v>48</v>
      </c>
      <c r="D8" s="38"/>
      <c r="E8" s="39" t="s">
        <v>1</v>
      </c>
      <c r="F8" s="39">
        <v>964.93</v>
      </c>
      <c r="G8" s="104"/>
      <c r="H8" s="39">
        <f t="shared" si="0"/>
        <v>110523.29000000001</v>
      </c>
    </row>
    <row r="9" spans="1:8" ht="12.75">
      <c r="A9" s="36">
        <v>40556</v>
      </c>
      <c r="B9" s="37" t="s">
        <v>200</v>
      </c>
      <c r="C9" s="38" t="s">
        <v>41</v>
      </c>
      <c r="D9" s="38">
        <v>7253</v>
      </c>
      <c r="E9" s="39">
        <v>400</v>
      </c>
      <c r="F9" s="104"/>
      <c r="G9" s="39">
        <v>400</v>
      </c>
      <c r="H9" s="39">
        <f t="shared" si="0"/>
        <v>110923.29000000001</v>
      </c>
    </row>
    <row r="10" spans="1:9" ht="12.75">
      <c r="A10" s="36">
        <v>40560</v>
      </c>
      <c r="B10" s="37" t="s">
        <v>320</v>
      </c>
      <c r="C10" s="38" t="s">
        <v>41</v>
      </c>
      <c r="D10" s="38">
        <v>7254</v>
      </c>
      <c r="E10" s="39">
        <v>100</v>
      </c>
      <c r="F10" s="104"/>
      <c r="G10" s="39">
        <v>100</v>
      </c>
      <c r="H10" s="39">
        <f t="shared" si="0"/>
        <v>111023.29000000001</v>
      </c>
      <c r="I10" t="s">
        <v>1</v>
      </c>
    </row>
    <row r="11" spans="1:8" ht="12.75">
      <c r="A11" s="36">
        <v>40585</v>
      </c>
      <c r="B11" s="37" t="s">
        <v>321</v>
      </c>
      <c r="C11" s="38" t="s">
        <v>10</v>
      </c>
      <c r="D11" s="38"/>
      <c r="E11" s="39">
        <v>770</v>
      </c>
      <c r="F11" s="104"/>
      <c r="G11" s="39">
        <v>770</v>
      </c>
      <c r="H11" s="39">
        <f t="shared" si="0"/>
        <v>111793.29000000001</v>
      </c>
    </row>
    <row r="12" spans="1:8" ht="12.75">
      <c r="A12" s="36">
        <v>40588</v>
      </c>
      <c r="B12" s="37" t="s">
        <v>322</v>
      </c>
      <c r="C12" s="38" t="s">
        <v>41</v>
      </c>
      <c r="D12" s="38">
        <v>7319</v>
      </c>
      <c r="E12" s="39">
        <v>100</v>
      </c>
      <c r="F12" s="104"/>
      <c r="G12" s="39">
        <v>100</v>
      </c>
      <c r="H12" s="39">
        <f t="shared" si="0"/>
        <v>111893.29000000001</v>
      </c>
    </row>
    <row r="13" spans="1:8" ht="12.75">
      <c r="A13" s="36">
        <v>40591</v>
      </c>
      <c r="B13" s="37" t="s">
        <v>224</v>
      </c>
      <c r="C13" s="38" t="s">
        <v>41</v>
      </c>
      <c r="D13" s="38">
        <v>7350</v>
      </c>
      <c r="E13" s="39">
        <v>120</v>
      </c>
      <c r="F13" s="104"/>
      <c r="G13" s="39">
        <v>120</v>
      </c>
      <c r="H13" s="39">
        <f t="shared" si="0"/>
        <v>112013.29000000001</v>
      </c>
    </row>
    <row r="14" spans="1:8" ht="12.75">
      <c r="A14" s="36">
        <v>40591</v>
      </c>
      <c r="B14" s="37" t="s">
        <v>323</v>
      </c>
      <c r="C14" s="38" t="s">
        <v>41</v>
      </c>
      <c r="D14" s="38">
        <v>7321</v>
      </c>
      <c r="E14" s="39">
        <v>200</v>
      </c>
      <c r="F14" s="104"/>
      <c r="G14" s="39">
        <v>200</v>
      </c>
      <c r="H14" s="39">
        <f t="shared" si="0"/>
        <v>112213.29000000001</v>
      </c>
    </row>
    <row r="15" spans="1:9" ht="12.75">
      <c r="A15" s="36">
        <v>40599</v>
      </c>
      <c r="B15" s="37" t="s">
        <v>324</v>
      </c>
      <c r="C15" s="38" t="s">
        <v>41</v>
      </c>
      <c r="D15" s="38">
        <v>7320</v>
      </c>
      <c r="E15" s="39">
        <v>140</v>
      </c>
      <c r="F15" s="104"/>
      <c r="G15" s="39">
        <v>140</v>
      </c>
      <c r="H15" s="39">
        <f t="shared" si="0"/>
        <v>112353.29000000001</v>
      </c>
      <c r="I15" t="s">
        <v>1</v>
      </c>
    </row>
    <row r="16" spans="1:8" ht="12.75">
      <c r="A16" s="36">
        <v>40599</v>
      </c>
      <c r="B16" s="37" t="s">
        <v>325</v>
      </c>
      <c r="C16" s="38" t="s">
        <v>41</v>
      </c>
      <c r="D16" s="38">
        <v>7318</v>
      </c>
      <c r="E16" s="39">
        <v>180</v>
      </c>
      <c r="F16" s="104"/>
      <c r="G16" s="39">
        <v>180</v>
      </c>
      <c r="H16" s="39">
        <f t="shared" si="0"/>
        <v>112533.29000000001</v>
      </c>
    </row>
    <row r="17" spans="1:10" ht="12.75">
      <c r="A17" s="36">
        <v>40606</v>
      </c>
      <c r="B17" s="37" t="s">
        <v>198</v>
      </c>
      <c r="C17" s="38" t="s">
        <v>41</v>
      </c>
      <c r="D17" s="38">
        <v>7343</v>
      </c>
      <c r="E17" s="39">
        <v>300</v>
      </c>
      <c r="F17" s="104"/>
      <c r="G17" s="39">
        <v>300</v>
      </c>
      <c r="H17" s="39">
        <f t="shared" si="0"/>
        <v>112833.29000000001</v>
      </c>
      <c r="J17" s="102"/>
    </row>
    <row r="18" spans="1:8" ht="12.75">
      <c r="A18" s="36">
        <v>40617</v>
      </c>
      <c r="B18" s="37" t="s">
        <v>196</v>
      </c>
      <c r="C18" s="38" t="s">
        <v>41</v>
      </c>
      <c r="D18" s="38">
        <v>7257</v>
      </c>
      <c r="E18" s="39">
        <v>100</v>
      </c>
      <c r="F18" s="104"/>
      <c r="G18" s="39">
        <v>100</v>
      </c>
      <c r="H18" s="39">
        <f t="shared" si="0"/>
        <v>112933.29000000001</v>
      </c>
    </row>
    <row r="19" spans="1:8" ht="12.75">
      <c r="A19" s="36">
        <v>40630</v>
      </c>
      <c r="B19" s="37" t="s">
        <v>327</v>
      </c>
      <c r="C19" s="38" t="s">
        <v>212</v>
      </c>
      <c r="D19" s="38"/>
      <c r="E19" s="39" t="s">
        <v>1</v>
      </c>
      <c r="F19" s="39">
        <v>520.08</v>
      </c>
      <c r="G19" s="104"/>
      <c r="H19" s="39">
        <f t="shared" si="0"/>
        <v>112413.21</v>
      </c>
    </row>
    <row r="20" spans="1:8" ht="12.75">
      <c r="A20" s="36">
        <v>40630</v>
      </c>
      <c r="B20" s="37" t="s">
        <v>326</v>
      </c>
      <c r="C20" s="38" t="s">
        <v>45</v>
      </c>
      <c r="D20" s="38"/>
      <c r="E20" s="39" t="s">
        <v>1</v>
      </c>
      <c r="F20" s="39">
        <v>162.2</v>
      </c>
      <c r="G20" s="104"/>
      <c r="H20" s="39">
        <f t="shared" si="0"/>
        <v>112251.01000000001</v>
      </c>
    </row>
    <row r="21" spans="1:8" ht="12.75">
      <c r="A21" s="36">
        <v>40631</v>
      </c>
      <c r="B21" s="37" t="s">
        <v>328</v>
      </c>
      <c r="C21" s="38" t="s">
        <v>48</v>
      </c>
      <c r="D21" s="38"/>
      <c r="E21" s="39" t="s">
        <v>1</v>
      </c>
      <c r="F21" s="39">
        <v>866.4</v>
      </c>
      <c r="G21" s="104"/>
      <c r="H21" s="39">
        <f t="shared" si="0"/>
        <v>111384.61000000002</v>
      </c>
    </row>
    <row r="22" spans="1:8" ht="12.75">
      <c r="A22" s="36">
        <v>40641</v>
      </c>
      <c r="B22" s="37" t="s">
        <v>329</v>
      </c>
      <c r="C22" s="38" t="s">
        <v>41</v>
      </c>
      <c r="D22" s="38">
        <v>6884</v>
      </c>
      <c r="E22" s="39">
        <v>120</v>
      </c>
      <c r="F22" s="104"/>
      <c r="G22" s="39">
        <v>120</v>
      </c>
      <c r="H22" s="39">
        <f t="shared" si="0"/>
        <v>111504.61000000002</v>
      </c>
    </row>
    <row r="23" spans="1:8" ht="12.75">
      <c r="A23" s="36">
        <v>40641</v>
      </c>
      <c r="B23" s="37" t="s">
        <v>330</v>
      </c>
      <c r="C23" s="38" t="s">
        <v>41</v>
      </c>
      <c r="D23" s="38"/>
      <c r="E23" s="39">
        <v>160</v>
      </c>
      <c r="F23" s="104"/>
      <c r="G23" s="39">
        <v>160</v>
      </c>
      <c r="H23" s="39">
        <f t="shared" si="0"/>
        <v>111664.61000000002</v>
      </c>
    </row>
    <row r="24" spans="1:8" ht="12.75">
      <c r="A24" s="36">
        <v>40641</v>
      </c>
      <c r="B24" s="37" t="s">
        <v>252</v>
      </c>
      <c r="C24" s="38" t="s">
        <v>41</v>
      </c>
      <c r="D24" s="38">
        <v>7471</v>
      </c>
      <c r="E24" s="39">
        <v>100</v>
      </c>
      <c r="F24" s="104"/>
      <c r="G24" s="39">
        <v>100</v>
      </c>
      <c r="H24" s="39">
        <f t="shared" si="0"/>
        <v>111764.61000000002</v>
      </c>
    </row>
    <row r="25" spans="1:8" ht="12.75">
      <c r="A25" s="36">
        <v>40641</v>
      </c>
      <c r="B25" s="37" t="s">
        <v>216</v>
      </c>
      <c r="C25" s="38" t="s">
        <v>41</v>
      </c>
      <c r="D25" s="38">
        <v>7366</v>
      </c>
      <c r="E25" s="39">
        <v>100</v>
      </c>
      <c r="F25" s="104"/>
      <c r="G25" s="39">
        <v>100</v>
      </c>
      <c r="H25" s="39">
        <f t="shared" si="0"/>
        <v>111864.61000000002</v>
      </c>
    </row>
    <row r="26" spans="1:8" ht="12.75">
      <c r="A26" s="36">
        <v>40647</v>
      </c>
      <c r="B26" s="37" t="s">
        <v>331</v>
      </c>
      <c r="C26" s="38" t="s">
        <v>25</v>
      </c>
      <c r="D26" s="38"/>
      <c r="E26" s="39">
        <v>500</v>
      </c>
      <c r="F26" s="104"/>
      <c r="G26" s="39">
        <v>500</v>
      </c>
      <c r="H26" s="39">
        <f t="shared" si="0"/>
        <v>112364.61000000002</v>
      </c>
    </row>
    <row r="27" spans="1:8" ht="12.75">
      <c r="A27" s="120">
        <v>40648</v>
      </c>
      <c r="B27" s="37" t="s">
        <v>384</v>
      </c>
      <c r="C27" s="38" t="s">
        <v>44</v>
      </c>
      <c r="D27" s="38"/>
      <c r="E27" s="39"/>
      <c r="F27" s="121">
        <v>1733.35</v>
      </c>
      <c r="G27" s="39"/>
      <c r="H27" s="39">
        <f t="shared" si="0"/>
        <v>110631.26000000001</v>
      </c>
    </row>
    <row r="28" spans="1:8" ht="12.75">
      <c r="A28" s="36">
        <v>40652</v>
      </c>
      <c r="B28" s="37" t="s">
        <v>332</v>
      </c>
      <c r="C28" s="38" t="s">
        <v>45</v>
      </c>
      <c r="D28" s="38">
        <v>6816</v>
      </c>
      <c r="E28" s="39">
        <v>200</v>
      </c>
      <c r="F28" s="104"/>
      <c r="G28" s="39">
        <v>200</v>
      </c>
      <c r="H28" s="39">
        <f t="shared" si="0"/>
        <v>110831.26000000001</v>
      </c>
    </row>
    <row r="29" spans="1:9" ht="12.75">
      <c r="A29" s="36">
        <v>40653</v>
      </c>
      <c r="B29" s="37" t="s">
        <v>333</v>
      </c>
      <c r="C29" s="38" t="s">
        <v>41</v>
      </c>
      <c r="D29" s="38">
        <v>7457</v>
      </c>
      <c r="E29" s="39">
        <v>100</v>
      </c>
      <c r="F29" s="104"/>
      <c r="G29" s="39">
        <v>100</v>
      </c>
      <c r="H29" s="39">
        <f t="shared" si="0"/>
        <v>110931.26000000001</v>
      </c>
      <c r="I29" t="s">
        <v>1</v>
      </c>
    </row>
    <row r="30" spans="1:8" ht="12.75">
      <c r="A30" s="36">
        <v>40653</v>
      </c>
      <c r="B30" s="37" t="s">
        <v>227</v>
      </c>
      <c r="C30" s="38" t="s">
        <v>41</v>
      </c>
      <c r="D30" s="38">
        <v>7474</v>
      </c>
      <c r="E30" s="39">
        <v>300</v>
      </c>
      <c r="F30" s="104"/>
      <c r="G30" s="39">
        <v>300</v>
      </c>
      <c r="H30" s="39">
        <f t="shared" si="0"/>
        <v>111231.26000000001</v>
      </c>
    </row>
    <row r="31" spans="1:8" ht="12.75">
      <c r="A31" s="36">
        <v>40654</v>
      </c>
      <c r="B31" s="37" t="s">
        <v>334</v>
      </c>
      <c r="C31" s="38" t="s">
        <v>41</v>
      </c>
      <c r="D31" s="38">
        <v>7473</v>
      </c>
      <c r="E31" s="39">
        <v>200</v>
      </c>
      <c r="F31" s="104"/>
      <c r="G31" s="39">
        <v>200</v>
      </c>
      <c r="H31" s="39">
        <f t="shared" si="0"/>
        <v>111431.26000000001</v>
      </c>
    </row>
    <row r="32" spans="1:8" ht="12.75">
      <c r="A32" s="36">
        <v>40661</v>
      </c>
      <c r="B32" s="37" t="s">
        <v>335</v>
      </c>
      <c r="C32" s="38" t="s">
        <v>45</v>
      </c>
      <c r="D32" s="38">
        <v>6815</v>
      </c>
      <c r="E32" s="39">
        <v>200</v>
      </c>
      <c r="F32" s="104"/>
      <c r="G32" s="39">
        <v>200</v>
      </c>
      <c r="H32" s="39">
        <f t="shared" si="0"/>
        <v>111631.26000000001</v>
      </c>
    </row>
    <row r="33" spans="1:8" ht="12.75">
      <c r="A33" s="36">
        <v>40672</v>
      </c>
      <c r="B33" s="37" t="s">
        <v>336</v>
      </c>
      <c r="C33" s="38" t="s">
        <v>45</v>
      </c>
      <c r="D33" s="38">
        <v>6807</v>
      </c>
      <c r="E33" s="39">
        <v>200</v>
      </c>
      <c r="F33" s="104"/>
      <c r="G33" s="39">
        <v>200</v>
      </c>
      <c r="H33" s="39">
        <f t="shared" si="0"/>
        <v>111831.26000000001</v>
      </c>
    </row>
    <row r="34" spans="1:8" ht="12.75">
      <c r="A34" s="36">
        <v>40674</v>
      </c>
      <c r="B34" s="37" t="s">
        <v>337</v>
      </c>
      <c r="C34" s="38" t="s">
        <v>25</v>
      </c>
      <c r="D34" s="38"/>
      <c r="E34" s="39" t="s">
        <v>1</v>
      </c>
      <c r="F34" s="39">
        <v>1353.49</v>
      </c>
      <c r="G34" s="104"/>
      <c r="H34" s="39">
        <f t="shared" si="0"/>
        <v>110477.77</v>
      </c>
    </row>
    <row r="35" spans="1:8" ht="12.75">
      <c r="A35" s="36">
        <v>40674</v>
      </c>
      <c r="B35" s="37" t="s">
        <v>338</v>
      </c>
      <c r="C35" s="38" t="s">
        <v>44</v>
      </c>
      <c r="D35" s="38"/>
      <c r="E35" s="39" t="s">
        <v>1</v>
      </c>
      <c r="F35" s="39">
        <v>248.78</v>
      </c>
      <c r="G35" s="104"/>
      <c r="H35" s="39">
        <f t="shared" si="0"/>
        <v>110228.99</v>
      </c>
    </row>
    <row r="36" spans="1:8" ht="12.75">
      <c r="A36" s="36">
        <v>40676</v>
      </c>
      <c r="B36" s="37" t="s">
        <v>339</v>
      </c>
      <c r="C36" s="38" t="s">
        <v>45</v>
      </c>
      <c r="D36" s="38">
        <v>6808</v>
      </c>
      <c r="E36" s="39">
        <v>200</v>
      </c>
      <c r="F36" s="104"/>
      <c r="G36" s="39">
        <v>200</v>
      </c>
      <c r="H36" s="39">
        <f t="shared" si="0"/>
        <v>110428.99</v>
      </c>
    </row>
    <row r="37" spans="1:8" ht="12.75">
      <c r="A37" s="36">
        <v>40690</v>
      </c>
      <c r="B37" s="37" t="s">
        <v>340</v>
      </c>
      <c r="C37" s="38" t="s">
        <v>47</v>
      </c>
      <c r="D37" s="38"/>
      <c r="E37" s="39" t="s">
        <v>1</v>
      </c>
      <c r="F37" s="39">
        <v>1041</v>
      </c>
      <c r="G37" s="104"/>
      <c r="H37" s="39">
        <f t="shared" si="0"/>
        <v>109387.99</v>
      </c>
    </row>
    <row r="38" spans="1:8" ht="12.75">
      <c r="A38" s="36">
        <v>40694</v>
      </c>
      <c r="B38" s="37" t="s">
        <v>341</v>
      </c>
      <c r="C38" s="38" t="s">
        <v>25</v>
      </c>
      <c r="D38" s="38"/>
      <c r="E38" s="39">
        <v>1000</v>
      </c>
      <c r="F38" s="104"/>
      <c r="G38" s="39">
        <v>1000</v>
      </c>
      <c r="H38" s="39">
        <f t="shared" si="0"/>
        <v>110387.99</v>
      </c>
    </row>
    <row r="39" spans="1:8" ht="12.75">
      <c r="A39" s="36">
        <v>40700</v>
      </c>
      <c r="B39" s="37" t="s">
        <v>342</v>
      </c>
      <c r="C39" s="38" t="s">
        <v>47</v>
      </c>
      <c r="D39" s="38"/>
      <c r="E39" s="39" t="s">
        <v>1</v>
      </c>
      <c r="F39" s="39">
        <v>233.64</v>
      </c>
      <c r="G39" s="104"/>
      <c r="H39" s="39">
        <f t="shared" si="0"/>
        <v>110154.35</v>
      </c>
    </row>
    <row r="40" spans="1:8" ht="12.75">
      <c r="A40" s="36">
        <v>40707</v>
      </c>
      <c r="B40" s="37" t="s">
        <v>343</v>
      </c>
      <c r="C40" s="38" t="s">
        <v>45</v>
      </c>
      <c r="D40" s="38"/>
      <c r="E40" s="39" t="s">
        <v>1</v>
      </c>
      <c r="F40" s="39">
        <v>512.91</v>
      </c>
      <c r="G40" s="104"/>
      <c r="H40" s="39">
        <f t="shared" si="0"/>
        <v>109641.44</v>
      </c>
    </row>
    <row r="41" spans="1:8" ht="12.75">
      <c r="A41" s="36">
        <v>40711</v>
      </c>
      <c r="B41" s="37" t="s">
        <v>344</v>
      </c>
      <c r="C41" s="38" t="s">
        <v>41</v>
      </c>
      <c r="D41" s="38">
        <v>7367</v>
      </c>
      <c r="E41" s="39">
        <v>180</v>
      </c>
      <c r="F41" s="104"/>
      <c r="G41" s="39">
        <v>180</v>
      </c>
      <c r="H41" s="39">
        <f t="shared" si="0"/>
        <v>109821.44</v>
      </c>
    </row>
    <row r="42" spans="1:8" ht="12.75">
      <c r="A42" s="36">
        <v>40714</v>
      </c>
      <c r="B42" s="37" t="s">
        <v>345</v>
      </c>
      <c r="C42" s="38" t="s">
        <v>41</v>
      </c>
      <c r="D42" s="38"/>
      <c r="E42" s="39">
        <v>100</v>
      </c>
      <c r="F42" s="104"/>
      <c r="G42" s="39">
        <v>100</v>
      </c>
      <c r="H42" s="39">
        <f t="shared" si="0"/>
        <v>109921.44</v>
      </c>
    </row>
    <row r="43" spans="1:8" ht="12.75">
      <c r="A43" s="36">
        <v>40714</v>
      </c>
      <c r="B43" s="37" t="s">
        <v>346</v>
      </c>
      <c r="C43" s="38" t="s">
        <v>41</v>
      </c>
      <c r="D43" s="38">
        <v>7506</v>
      </c>
      <c r="E43" s="39">
        <v>250</v>
      </c>
      <c r="F43" s="104"/>
      <c r="G43" s="39">
        <v>250</v>
      </c>
      <c r="H43" s="39">
        <f t="shared" si="0"/>
        <v>110171.44</v>
      </c>
    </row>
    <row r="44" spans="1:8" ht="12.75">
      <c r="A44" s="36">
        <v>40870</v>
      </c>
      <c r="B44" s="37" t="s">
        <v>347</v>
      </c>
      <c r="C44" s="38" t="s">
        <v>41</v>
      </c>
      <c r="D44" s="38">
        <v>7509</v>
      </c>
      <c r="E44" s="39">
        <v>140</v>
      </c>
      <c r="F44" s="104"/>
      <c r="G44" s="39">
        <v>140</v>
      </c>
      <c r="H44" s="39">
        <f t="shared" si="0"/>
        <v>110311.44</v>
      </c>
    </row>
    <row r="45" spans="1:8" ht="12.75">
      <c r="A45" s="36">
        <v>38891</v>
      </c>
      <c r="B45" s="37" t="s">
        <v>348</v>
      </c>
      <c r="C45" s="38" t="s">
        <v>41</v>
      </c>
      <c r="D45" s="38">
        <v>7573</v>
      </c>
      <c r="E45" s="39">
        <v>250</v>
      </c>
      <c r="F45" s="104"/>
      <c r="G45" s="39">
        <v>250</v>
      </c>
      <c r="H45" s="39">
        <f t="shared" si="0"/>
        <v>110561.44</v>
      </c>
    </row>
    <row r="46" spans="1:8" ht="12.75">
      <c r="A46" s="36">
        <v>40718</v>
      </c>
      <c r="B46" s="37" t="s">
        <v>349</v>
      </c>
      <c r="C46" s="38" t="s">
        <v>41</v>
      </c>
      <c r="D46" s="38">
        <v>7472</v>
      </c>
      <c r="E46" s="39">
        <v>120</v>
      </c>
      <c r="F46" s="104"/>
      <c r="G46" s="39">
        <v>120</v>
      </c>
      <c r="H46" s="39">
        <f t="shared" si="0"/>
        <v>110681.44</v>
      </c>
    </row>
    <row r="47" spans="1:8" ht="12.75">
      <c r="A47" s="36">
        <v>40724</v>
      </c>
      <c r="B47" s="37" t="s">
        <v>350</v>
      </c>
      <c r="C47" s="38" t="s">
        <v>41</v>
      </c>
      <c r="D47" s="38">
        <v>7507</v>
      </c>
      <c r="E47" s="39">
        <v>250</v>
      </c>
      <c r="F47" s="104"/>
      <c r="G47" s="39">
        <v>250</v>
      </c>
      <c r="H47" s="39">
        <f t="shared" si="0"/>
        <v>110931.44</v>
      </c>
    </row>
    <row r="48" spans="1:8" ht="12.75">
      <c r="A48" s="36">
        <v>40731</v>
      </c>
      <c r="B48" s="37" t="s">
        <v>351</v>
      </c>
      <c r="C48" s="38" t="s">
        <v>44</v>
      </c>
      <c r="D48" s="38">
        <v>5219</v>
      </c>
      <c r="E48" s="39">
        <v>5025</v>
      </c>
      <c r="F48" s="104"/>
      <c r="G48" s="39">
        <v>5025</v>
      </c>
      <c r="H48" s="39">
        <f t="shared" si="0"/>
        <v>115956.44</v>
      </c>
    </row>
    <row r="49" spans="1:8" ht="12.75">
      <c r="A49" s="36">
        <v>40729</v>
      </c>
      <c r="B49" s="37" t="s">
        <v>352</v>
      </c>
      <c r="C49" s="38" t="s">
        <v>45</v>
      </c>
      <c r="D49" s="38"/>
      <c r="E49" s="39" t="s">
        <v>1</v>
      </c>
      <c r="F49" s="39">
        <v>332.7</v>
      </c>
      <c r="G49" s="104"/>
      <c r="H49" s="39">
        <f t="shared" si="0"/>
        <v>115623.74</v>
      </c>
    </row>
    <row r="50" spans="1:9" ht="12.75">
      <c r="A50" s="36">
        <v>40729</v>
      </c>
      <c r="B50" s="37" t="s">
        <v>353</v>
      </c>
      <c r="C50" s="38" t="s">
        <v>380</v>
      </c>
      <c r="D50" s="38"/>
      <c r="E50" s="39" t="s">
        <v>1</v>
      </c>
      <c r="F50" s="39">
        <v>5993.55</v>
      </c>
      <c r="G50" s="104"/>
      <c r="H50" s="39">
        <f t="shared" si="0"/>
        <v>109630.19</v>
      </c>
      <c r="I50" t="s">
        <v>1</v>
      </c>
    </row>
    <row r="51" spans="1:8" ht="12.75">
      <c r="A51" s="36">
        <v>40730</v>
      </c>
      <c r="B51" s="37" t="s">
        <v>354</v>
      </c>
      <c r="C51" s="38" t="s">
        <v>41</v>
      </c>
      <c r="D51" s="38">
        <v>7579</v>
      </c>
      <c r="E51" s="39">
        <v>100</v>
      </c>
      <c r="F51" s="104"/>
      <c r="G51" s="39">
        <v>100</v>
      </c>
      <c r="H51" s="39">
        <f t="shared" si="0"/>
        <v>109730.19</v>
      </c>
    </row>
    <row r="52" spans="1:8" ht="12.75">
      <c r="A52" s="36">
        <v>40730</v>
      </c>
      <c r="B52" s="37" t="s">
        <v>355</v>
      </c>
      <c r="C52" s="38" t="s">
        <v>41</v>
      </c>
      <c r="D52" s="38" t="s">
        <v>356</v>
      </c>
      <c r="E52" s="39">
        <v>224</v>
      </c>
      <c r="F52" s="104"/>
      <c r="G52" s="39">
        <v>224</v>
      </c>
      <c r="H52" s="39">
        <f t="shared" si="0"/>
        <v>109954.19</v>
      </c>
    </row>
    <row r="53" spans="1:8" ht="12.75">
      <c r="A53" s="36">
        <v>40737</v>
      </c>
      <c r="B53" s="37" t="s">
        <v>357</v>
      </c>
      <c r="C53" s="38" t="s">
        <v>41</v>
      </c>
      <c r="D53" s="38">
        <v>7570</v>
      </c>
      <c r="E53" s="39">
        <v>310</v>
      </c>
      <c r="F53" s="104"/>
      <c r="G53" s="39">
        <v>310</v>
      </c>
      <c r="H53" s="39">
        <f t="shared" si="0"/>
        <v>110264.19</v>
      </c>
    </row>
    <row r="54" spans="1:8" ht="12.75">
      <c r="A54" s="36">
        <v>40737</v>
      </c>
      <c r="B54" s="37" t="s">
        <v>358</v>
      </c>
      <c r="C54" s="38" t="s">
        <v>41</v>
      </c>
      <c r="D54" s="38">
        <v>7571</v>
      </c>
      <c r="E54" s="39">
        <v>130</v>
      </c>
      <c r="F54" s="104"/>
      <c r="G54" s="39">
        <v>130</v>
      </c>
      <c r="H54" s="39">
        <f t="shared" si="0"/>
        <v>110394.19</v>
      </c>
    </row>
    <row r="55" spans="1:8" ht="12.75">
      <c r="A55" s="36">
        <v>40737</v>
      </c>
      <c r="B55" s="37" t="s">
        <v>359</v>
      </c>
      <c r="C55" s="38" t="s">
        <v>41</v>
      </c>
      <c r="D55" s="38"/>
      <c r="E55" s="39">
        <v>100</v>
      </c>
      <c r="F55" s="104"/>
      <c r="G55" s="39">
        <v>100</v>
      </c>
      <c r="H55" s="39">
        <f t="shared" si="0"/>
        <v>110494.19</v>
      </c>
    </row>
    <row r="56" spans="1:8" ht="12.75">
      <c r="A56" s="36">
        <v>40752</v>
      </c>
      <c r="B56" s="37" t="s">
        <v>360</v>
      </c>
      <c r="C56" s="38" t="s">
        <v>41</v>
      </c>
      <c r="D56" s="38">
        <v>7574</v>
      </c>
      <c r="E56" s="39">
        <v>232</v>
      </c>
      <c r="F56" s="104"/>
      <c r="G56" s="39">
        <v>232</v>
      </c>
      <c r="H56" s="39">
        <f t="shared" si="0"/>
        <v>110726.19</v>
      </c>
    </row>
    <row r="57" spans="1:8" ht="12.75">
      <c r="A57" s="36">
        <v>40752</v>
      </c>
      <c r="B57" s="37" t="s">
        <v>361</v>
      </c>
      <c r="C57" s="115" t="s">
        <v>284</v>
      </c>
      <c r="D57" s="38"/>
      <c r="E57" s="39" t="s">
        <v>1</v>
      </c>
      <c r="F57" s="39">
        <v>53.19</v>
      </c>
      <c r="G57" s="104"/>
      <c r="H57" s="39">
        <f t="shared" si="0"/>
        <v>110673</v>
      </c>
    </row>
    <row r="58" spans="1:9" ht="12.75">
      <c r="A58" s="36">
        <v>40764</v>
      </c>
      <c r="B58" s="37" t="s">
        <v>362</v>
      </c>
      <c r="C58" s="38" t="s">
        <v>41</v>
      </c>
      <c r="D58" s="38">
        <v>7569</v>
      </c>
      <c r="E58" s="39">
        <v>100</v>
      </c>
      <c r="F58" s="104"/>
      <c r="G58" s="39">
        <v>100</v>
      </c>
      <c r="H58" s="39">
        <f t="shared" si="0"/>
        <v>110773</v>
      </c>
      <c r="I58" t="s">
        <v>1</v>
      </c>
    </row>
    <row r="59" spans="1:8" ht="12.75">
      <c r="A59" s="36">
        <v>40764</v>
      </c>
      <c r="B59" s="122" t="s">
        <v>385</v>
      </c>
      <c r="C59" s="117" t="s">
        <v>45</v>
      </c>
      <c r="D59" s="38"/>
      <c r="E59" s="39"/>
      <c r="F59" s="121">
        <v>831.3</v>
      </c>
      <c r="G59" s="39"/>
      <c r="H59" s="39">
        <f t="shared" si="0"/>
        <v>109941.7</v>
      </c>
    </row>
    <row r="60" spans="1:8" ht="12.75">
      <c r="A60" s="36">
        <v>40764</v>
      </c>
      <c r="B60" s="122" t="s">
        <v>386</v>
      </c>
      <c r="C60" s="117" t="s">
        <v>46</v>
      </c>
      <c r="D60" s="38"/>
      <c r="E60" s="39"/>
      <c r="F60" s="121">
        <v>250</v>
      </c>
      <c r="G60" s="39"/>
      <c r="H60" s="39">
        <f t="shared" si="0"/>
        <v>109691.7</v>
      </c>
    </row>
    <row r="61" spans="1:8" ht="12.75">
      <c r="A61" s="36">
        <v>40765</v>
      </c>
      <c r="B61" s="122" t="s">
        <v>387</v>
      </c>
      <c r="C61" s="117" t="s">
        <v>48</v>
      </c>
      <c r="D61" s="38"/>
      <c r="E61" s="39"/>
      <c r="F61" s="121">
        <v>1131</v>
      </c>
      <c r="G61" s="39"/>
      <c r="H61" s="39">
        <f t="shared" si="0"/>
        <v>108560.7</v>
      </c>
    </row>
    <row r="62" spans="1:8" ht="12.75">
      <c r="A62" s="36">
        <v>40769</v>
      </c>
      <c r="B62" s="122" t="s">
        <v>388</v>
      </c>
      <c r="C62" s="117" t="s">
        <v>51</v>
      </c>
      <c r="D62" s="38"/>
      <c r="E62" s="39">
        <v>250</v>
      </c>
      <c r="F62" s="104"/>
      <c r="G62" s="39">
        <v>250</v>
      </c>
      <c r="H62" s="39">
        <f t="shared" si="0"/>
        <v>108810.7</v>
      </c>
    </row>
    <row r="63" spans="1:9" ht="12.75">
      <c r="A63" s="36">
        <v>40777</v>
      </c>
      <c r="B63" s="37" t="s">
        <v>363</v>
      </c>
      <c r="C63" s="38" t="s">
        <v>51</v>
      </c>
      <c r="D63" s="38">
        <v>6717</v>
      </c>
      <c r="E63" s="39">
        <v>8325</v>
      </c>
      <c r="F63" s="104"/>
      <c r="G63" s="39">
        <v>8325</v>
      </c>
      <c r="H63" s="39">
        <f t="shared" si="0"/>
        <v>117135.7</v>
      </c>
      <c r="I63" t="s">
        <v>1</v>
      </c>
    </row>
    <row r="64" spans="1:9" ht="12.75">
      <c r="A64" s="36">
        <v>40791</v>
      </c>
      <c r="B64" s="37" t="s">
        <v>353</v>
      </c>
      <c r="C64" s="38" t="s">
        <v>380</v>
      </c>
      <c r="D64" s="38"/>
      <c r="E64" s="39" t="s">
        <v>1</v>
      </c>
      <c r="F64" s="39">
        <v>4197.62</v>
      </c>
      <c r="G64" s="104"/>
      <c r="H64" s="39">
        <f t="shared" si="0"/>
        <v>112938.08</v>
      </c>
      <c r="I64" t="s">
        <v>1</v>
      </c>
    </row>
    <row r="65" spans="1:8" ht="12.75">
      <c r="A65" s="36">
        <v>40791</v>
      </c>
      <c r="B65" s="37" t="s">
        <v>364</v>
      </c>
      <c r="C65" s="38" t="s">
        <v>51</v>
      </c>
      <c r="D65" s="38"/>
      <c r="E65" s="39" t="s">
        <v>1</v>
      </c>
      <c r="F65" s="39">
        <v>408.38</v>
      </c>
      <c r="G65" s="104"/>
      <c r="H65" s="39">
        <f t="shared" si="0"/>
        <v>112529.7</v>
      </c>
    </row>
    <row r="66" spans="1:8" ht="12.75">
      <c r="A66" s="36">
        <v>40799</v>
      </c>
      <c r="B66" s="37" t="s">
        <v>365</v>
      </c>
      <c r="C66" s="38" t="s">
        <v>44</v>
      </c>
      <c r="D66" s="38"/>
      <c r="E66" s="39" t="s">
        <v>1</v>
      </c>
      <c r="F66" s="39">
        <v>462.79</v>
      </c>
      <c r="G66" s="104"/>
      <c r="H66" s="39">
        <f t="shared" si="0"/>
        <v>112066.91</v>
      </c>
    </row>
    <row r="67" spans="1:8" ht="12.75">
      <c r="A67" s="36">
        <v>40799</v>
      </c>
      <c r="B67" s="37" t="s">
        <v>366</v>
      </c>
      <c r="C67" s="38" t="s">
        <v>51</v>
      </c>
      <c r="D67" s="38">
        <v>6716</v>
      </c>
      <c r="E67" s="39">
        <v>7115</v>
      </c>
      <c r="F67" s="104"/>
      <c r="G67" s="39">
        <v>7115</v>
      </c>
      <c r="H67" s="39">
        <f t="shared" si="0"/>
        <v>119181.91</v>
      </c>
    </row>
    <row r="68" spans="1:8" ht="12.75">
      <c r="A68" s="36">
        <v>40805</v>
      </c>
      <c r="B68" s="37" t="s">
        <v>367</v>
      </c>
      <c r="C68" s="38" t="s">
        <v>45</v>
      </c>
      <c r="D68" s="38"/>
      <c r="E68" s="39" t="s">
        <v>1</v>
      </c>
      <c r="F68" s="39">
        <v>236.8</v>
      </c>
      <c r="G68" s="104"/>
      <c r="H68" s="39">
        <f t="shared" si="0"/>
        <v>118945.11</v>
      </c>
    </row>
    <row r="69" spans="1:8" ht="12.75">
      <c r="A69" s="36">
        <v>40816</v>
      </c>
      <c r="B69" s="37" t="s">
        <v>368</v>
      </c>
      <c r="C69" s="38" t="s">
        <v>51</v>
      </c>
      <c r="D69" s="38"/>
      <c r="E69" s="39" t="s">
        <v>1</v>
      </c>
      <c r="F69" s="39">
        <v>1081.04</v>
      </c>
      <c r="G69" s="104"/>
      <c r="H69" s="39">
        <f t="shared" si="0"/>
        <v>117864.07</v>
      </c>
    </row>
    <row r="70" spans="1:8" ht="12.75">
      <c r="A70" s="36">
        <v>40820</v>
      </c>
      <c r="B70" s="37" t="s">
        <v>389</v>
      </c>
      <c r="C70" s="38" t="s">
        <v>41</v>
      </c>
      <c r="D70" s="38">
        <v>7629</v>
      </c>
      <c r="E70" s="39">
        <v>160</v>
      </c>
      <c r="F70" s="39"/>
      <c r="G70" s="121">
        <v>160</v>
      </c>
      <c r="H70" s="39">
        <f t="shared" si="0"/>
        <v>118024.07</v>
      </c>
    </row>
    <row r="71" spans="1:8" ht="12.75">
      <c r="A71" s="36">
        <v>40820</v>
      </c>
      <c r="B71" s="122" t="s">
        <v>390</v>
      </c>
      <c r="C71" s="117" t="s">
        <v>41</v>
      </c>
      <c r="D71" s="38"/>
      <c r="E71" s="39">
        <v>612</v>
      </c>
      <c r="F71" s="39"/>
      <c r="G71" s="121">
        <v>612</v>
      </c>
      <c r="H71" s="39">
        <f aca="true" t="shared" si="1" ref="H71:H96">H70-F71+G71</f>
        <v>118636.07</v>
      </c>
    </row>
    <row r="72" spans="1:8" ht="12.75">
      <c r="A72" s="36">
        <v>40821</v>
      </c>
      <c r="B72" s="122" t="s">
        <v>118</v>
      </c>
      <c r="C72" s="117" t="s">
        <v>41</v>
      </c>
      <c r="D72" s="38">
        <v>7630</v>
      </c>
      <c r="E72" s="39">
        <v>120</v>
      </c>
      <c r="F72" s="39"/>
      <c r="G72" s="121">
        <v>120</v>
      </c>
      <c r="H72" s="39">
        <f t="shared" si="1"/>
        <v>118756.07</v>
      </c>
    </row>
    <row r="73" spans="1:8" ht="12.75">
      <c r="A73" s="36">
        <v>40821</v>
      </c>
      <c r="B73" s="122" t="s">
        <v>255</v>
      </c>
      <c r="C73" s="117" t="s">
        <v>41</v>
      </c>
      <c r="D73" s="38"/>
      <c r="E73" s="39">
        <v>240</v>
      </c>
      <c r="F73" s="39"/>
      <c r="G73" s="121">
        <v>240</v>
      </c>
      <c r="H73" s="39">
        <f t="shared" si="1"/>
        <v>118996.07</v>
      </c>
    </row>
    <row r="74" spans="1:8" ht="12.75">
      <c r="A74" s="36">
        <v>40821</v>
      </c>
      <c r="B74" s="122" t="s">
        <v>391</v>
      </c>
      <c r="C74" s="117" t="s">
        <v>41</v>
      </c>
      <c r="D74" s="38"/>
      <c r="E74" s="39">
        <v>188</v>
      </c>
      <c r="F74" s="39"/>
      <c r="G74" s="121">
        <v>188</v>
      </c>
      <c r="H74" s="39">
        <f t="shared" si="1"/>
        <v>119184.07</v>
      </c>
    </row>
    <row r="75" spans="1:8" ht="12.75">
      <c r="A75" s="36">
        <v>40834</v>
      </c>
      <c r="B75" s="122" t="s">
        <v>291</v>
      </c>
      <c r="C75" s="117" t="s">
        <v>41</v>
      </c>
      <c r="D75" s="38">
        <v>4781</v>
      </c>
      <c r="E75" s="39">
        <v>390</v>
      </c>
      <c r="F75" s="39"/>
      <c r="G75" s="121">
        <v>390</v>
      </c>
      <c r="H75" s="39">
        <f t="shared" si="1"/>
        <v>119574.07</v>
      </c>
    </row>
    <row r="76" spans="1:8" ht="12.75">
      <c r="A76" s="36">
        <v>40841</v>
      </c>
      <c r="B76" s="122" t="s">
        <v>392</v>
      </c>
      <c r="C76" s="117" t="s">
        <v>44</v>
      </c>
      <c r="D76" s="38"/>
      <c r="E76" s="39"/>
      <c r="F76" s="39">
        <v>727.3</v>
      </c>
      <c r="G76" s="121"/>
      <c r="H76" s="39">
        <f t="shared" si="1"/>
        <v>118846.77</v>
      </c>
    </row>
    <row r="77" spans="1:8" ht="12.75">
      <c r="A77" s="36">
        <v>40847</v>
      </c>
      <c r="B77" s="122" t="s">
        <v>393</v>
      </c>
      <c r="C77" s="117" t="s">
        <v>47</v>
      </c>
      <c r="D77" s="38"/>
      <c r="E77" s="39"/>
      <c r="F77" s="39">
        <v>619.8</v>
      </c>
      <c r="G77" s="121"/>
      <c r="H77" s="39">
        <f t="shared" si="1"/>
        <v>118226.97</v>
      </c>
    </row>
    <row r="78" spans="1:8" ht="12.75">
      <c r="A78" s="36">
        <v>40849</v>
      </c>
      <c r="B78" s="122" t="s">
        <v>394</v>
      </c>
      <c r="C78" s="117" t="s">
        <v>25</v>
      </c>
      <c r="D78" s="38"/>
      <c r="E78" s="39">
        <v>1000</v>
      </c>
      <c r="F78" s="39"/>
      <c r="G78" s="121">
        <v>1000</v>
      </c>
      <c r="H78" s="39">
        <f t="shared" si="1"/>
        <v>119226.97</v>
      </c>
    </row>
    <row r="79" spans="1:8" ht="12.75">
      <c r="A79" s="36">
        <v>40851</v>
      </c>
      <c r="B79" s="122" t="s">
        <v>395</v>
      </c>
      <c r="C79" s="117" t="s">
        <v>41</v>
      </c>
      <c r="D79" s="38"/>
      <c r="E79" s="39">
        <v>100</v>
      </c>
      <c r="F79" s="39"/>
      <c r="G79" s="121">
        <v>100</v>
      </c>
      <c r="H79" s="39">
        <f t="shared" si="1"/>
        <v>119326.97</v>
      </c>
    </row>
    <row r="80" spans="1:8" ht="12.75">
      <c r="A80" s="36">
        <v>40851</v>
      </c>
      <c r="B80" s="122" t="s">
        <v>396</v>
      </c>
      <c r="C80" s="117" t="s">
        <v>41</v>
      </c>
      <c r="D80" s="38"/>
      <c r="E80" s="39">
        <v>240</v>
      </c>
      <c r="F80" s="39"/>
      <c r="G80" s="121">
        <v>240</v>
      </c>
      <c r="H80" s="39">
        <f t="shared" si="1"/>
        <v>119566.97</v>
      </c>
    </row>
    <row r="81" spans="1:8" ht="12.75">
      <c r="A81" s="36">
        <v>40858</v>
      </c>
      <c r="B81" s="122" t="s">
        <v>397</v>
      </c>
      <c r="C81" s="117" t="s">
        <v>41</v>
      </c>
      <c r="D81" s="38"/>
      <c r="E81" s="39">
        <v>160</v>
      </c>
      <c r="F81" s="39"/>
      <c r="G81" s="121">
        <v>160</v>
      </c>
      <c r="H81" s="39">
        <f t="shared" si="1"/>
        <v>119726.97</v>
      </c>
    </row>
    <row r="82" spans="1:8" ht="12.75">
      <c r="A82" s="36">
        <v>40865</v>
      </c>
      <c r="B82" s="122" t="s">
        <v>398</v>
      </c>
      <c r="C82" s="117" t="s">
        <v>48</v>
      </c>
      <c r="D82" s="38"/>
      <c r="E82" s="39"/>
      <c r="F82" s="39">
        <v>2405.05</v>
      </c>
      <c r="G82" s="121"/>
      <c r="H82" s="39">
        <f t="shared" si="1"/>
        <v>117321.92</v>
      </c>
    </row>
    <row r="83" spans="1:8" ht="12.75">
      <c r="A83" s="36">
        <v>40868</v>
      </c>
      <c r="B83" s="122" t="s">
        <v>399</v>
      </c>
      <c r="C83" s="117" t="s">
        <v>44</v>
      </c>
      <c r="D83" s="38"/>
      <c r="E83" s="39"/>
      <c r="F83" s="39">
        <v>1235.56</v>
      </c>
      <c r="G83" s="121"/>
      <c r="H83" s="39">
        <f t="shared" si="1"/>
        <v>116086.36</v>
      </c>
    </row>
    <row r="84" spans="1:8" ht="12.75">
      <c r="A84" s="36">
        <v>40868</v>
      </c>
      <c r="B84" s="37" t="s">
        <v>400</v>
      </c>
      <c r="C84" s="38" t="s">
        <v>47</v>
      </c>
      <c r="D84" s="38"/>
      <c r="E84" s="39"/>
      <c r="F84" s="39">
        <v>979.63</v>
      </c>
      <c r="G84" s="121"/>
      <c r="H84" s="39">
        <f t="shared" si="1"/>
        <v>115106.73</v>
      </c>
    </row>
    <row r="85" spans="1:8" ht="12.75">
      <c r="A85" s="36">
        <v>40868</v>
      </c>
      <c r="B85" s="37" t="s">
        <v>401</v>
      </c>
      <c r="C85" s="38" t="s">
        <v>51</v>
      </c>
      <c r="D85" s="38"/>
      <c r="E85" s="39"/>
      <c r="F85" s="39">
        <v>606.16</v>
      </c>
      <c r="G85" s="121"/>
      <c r="H85" s="39">
        <f t="shared" si="1"/>
        <v>114500.56999999999</v>
      </c>
    </row>
    <row r="86" spans="1:8" ht="12.75">
      <c r="A86" s="36">
        <v>40868</v>
      </c>
      <c r="B86" s="37" t="s">
        <v>402</v>
      </c>
      <c r="C86" s="38" t="s">
        <v>44</v>
      </c>
      <c r="D86" s="38"/>
      <c r="E86" s="39"/>
      <c r="F86" s="39">
        <v>2040.34</v>
      </c>
      <c r="G86" s="121"/>
      <c r="H86" s="39">
        <f t="shared" si="1"/>
        <v>112460.23</v>
      </c>
    </row>
    <row r="87" spans="1:8" ht="12.75">
      <c r="A87" s="36">
        <v>40871</v>
      </c>
      <c r="B87" s="37" t="s">
        <v>81</v>
      </c>
      <c r="C87" s="38" t="s">
        <v>41</v>
      </c>
      <c r="D87" s="38"/>
      <c r="E87" s="39">
        <v>300</v>
      </c>
      <c r="F87" s="39"/>
      <c r="G87" s="121">
        <v>300</v>
      </c>
      <c r="H87" s="39">
        <f t="shared" si="1"/>
        <v>112760.23</v>
      </c>
    </row>
    <row r="88" spans="1:8" ht="12.75">
      <c r="A88" s="36">
        <v>40882</v>
      </c>
      <c r="B88" s="37" t="s">
        <v>403</v>
      </c>
      <c r="C88" s="38" t="s">
        <v>409</v>
      </c>
      <c r="D88" s="38"/>
      <c r="E88" s="39"/>
      <c r="F88" s="39">
        <v>370.38</v>
      </c>
      <c r="G88" s="121"/>
      <c r="H88" s="39">
        <f t="shared" si="1"/>
        <v>112389.84999999999</v>
      </c>
    </row>
    <row r="89" spans="1:8" ht="12.75">
      <c r="A89" s="36">
        <v>40882</v>
      </c>
      <c r="B89" s="37" t="s">
        <v>404</v>
      </c>
      <c r="C89" s="38" t="s">
        <v>44</v>
      </c>
      <c r="D89" s="38"/>
      <c r="E89" s="39"/>
      <c r="F89" s="39">
        <v>1258.75</v>
      </c>
      <c r="G89" s="121"/>
      <c r="H89" s="39">
        <f t="shared" si="1"/>
        <v>111131.09999999999</v>
      </c>
    </row>
    <row r="90" spans="1:8" ht="12.75">
      <c r="A90" s="36">
        <v>41263</v>
      </c>
      <c r="B90" s="37" t="s">
        <v>405</v>
      </c>
      <c r="C90" s="38" t="s">
        <v>409</v>
      </c>
      <c r="D90" s="38"/>
      <c r="E90" s="39"/>
      <c r="F90" s="39">
        <v>661.28</v>
      </c>
      <c r="G90" s="121"/>
      <c r="H90" s="39">
        <f t="shared" si="1"/>
        <v>110469.81999999999</v>
      </c>
    </row>
    <row r="91" spans="1:8" ht="12.75">
      <c r="A91" s="36">
        <v>40897</v>
      </c>
      <c r="B91" s="37" t="s">
        <v>406</v>
      </c>
      <c r="C91" s="38" t="s">
        <v>410</v>
      </c>
      <c r="D91" s="38"/>
      <c r="E91" s="39"/>
      <c r="F91" s="39">
        <v>500</v>
      </c>
      <c r="G91" s="121"/>
      <c r="H91" s="39">
        <f t="shared" si="1"/>
        <v>109969.81999999999</v>
      </c>
    </row>
    <row r="92" spans="1:8" ht="12.75">
      <c r="A92" s="36">
        <v>40897</v>
      </c>
      <c r="B92" s="37" t="s">
        <v>407</v>
      </c>
      <c r="C92" s="38" t="s">
        <v>41</v>
      </c>
      <c r="D92" s="38"/>
      <c r="E92" s="39">
        <v>400</v>
      </c>
      <c r="F92" s="39"/>
      <c r="G92" s="121">
        <v>400</v>
      </c>
      <c r="H92" s="39">
        <f t="shared" si="1"/>
        <v>110369.81999999999</v>
      </c>
    </row>
    <row r="93" spans="1:8" ht="12.75">
      <c r="A93" s="36">
        <v>40900</v>
      </c>
      <c r="B93" s="37" t="s">
        <v>408</v>
      </c>
      <c r="C93" s="38" t="s">
        <v>41</v>
      </c>
      <c r="D93" s="38"/>
      <c r="E93" s="39">
        <v>150</v>
      </c>
      <c r="F93" s="39"/>
      <c r="G93" s="121">
        <v>150</v>
      </c>
      <c r="H93" s="39">
        <f t="shared" si="1"/>
        <v>110519.81999999999</v>
      </c>
    </row>
    <row r="94" spans="1:8" ht="12.75">
      <c r="A94" s="36">
        <v>40908</v>
      </c>
      <c r="B94" s="37" t="s">
        <v>413</v>
      </c>
      <c r="C94" s="38" t="s">
        <v>45</v>
      </c>
      <c r="D94" s="38"/>
      <c r="E94" s="124">
        <v>1000</v>
      </c>
      <c r="F94" s="39"/>
      <c r="G94" s="121">
        <v>0</v>
      </c>
      <c r="H94" s="39">
        <f t="shared" si="1"/>
        <v>110519.81999999999</v>
      </c>
    </row>
    <row r="95" spans="1:8" ht="12.75">
      <c r="A95" s="36"/>
      <c r="B95" s="37" t="s">
        <v>414</v>
      </c>
      <c r="C95" s="38"/>
      <c r="D95" s="38"/>
      <c r="E95" s="39"/>
      <c r="F95" s="39"/>
      <c r="G95" s="121"/>
      <c r="H95" s="39">
        <f t="shared" si="1"/>
        <v>110519.81999999999</v>
      </c>
    </row>
    <row r="96" spans="1:8" ht="13.5" thickBot="1">
      <c r="A96" s="36" t="s">
        <v>1</v>
      </c>
      <c r="B96" s="37" t="s">
        <v>1</v>
      </c>
      <c r="C96" s="38" t="s">
        <v>1</v>
      </c>
      <c r="D96" s="38"/>
      <c r="E96" s="39" t="s">
        <v>1</v>
      </c>
      <c r="F96" s="104"/>
      <c r="G96" s="121"/>
      <c r="H96" s="39">
        <f t="shared" si="1"/>
        <v>110519.81999999999</v>
      </c>
    </row>
    <row r="97" spans="1:8" ht="13.5" thickBot="1">
      <c r="A97" s="41"/>
      <c r="B97" s="42" t="s">
        <v>49</v>
      </c>
      <c r="C97" s="43"/>
      <c r="D97" s="43"/>
      <c r="E97" s="44">
        <f>SUM(E6:E96)</f>
        <v>34351</v>
      </c>
      <c r="F97" s="44">
        <f>SUM(F6:F96)</f>
        <v>34630.240000000005</v>
      </c>
      <c r="G97" s="44">
        <f>SUM(G6:G96)</f>
        <v>33351</v>
      </c>
      <c r="H97" s="40">
        <f>H5-F97+G97</f>
        <v>110519.81999999999</v>
      </c>
    </row>
    <row r="98" spans="1:8" ht="12.75">
      <c r="A98" s="46"/>
      <c r="B98" s="47"/>
      <c r="C98" s="46"/>
      <c r="D98" s="46"/>
      <c r="E98" s="48"/>
      <c r="F98" s="48"/>
      <c r="G98" s="48"/>
      <c r="H98" s="48"/>
    </row>
    <row r="99" spans="1:8" ht="13.5" thickBot="1">
      <c r="A99" s="46"/>
      <c r="B99" s="47"/>
      <c r="C99" s="46"/>
      <c r="D99" s="46"/>
      <c r="E99" s="48"/>
      <c r="F99" s="48"/>
      <c r="G99" s="48"/>
      <c r="H99" s="48"/>
    </row>
    <row r="100" spans="1:8" ht="13.5" thickBot="1">
      <c r="A100" s="46"/>
      <c r="B100" s="27" t="s">
        <v>181</v>
      </c>
      <c r="C100" s="81"/>
      <c r="D100" s="82"/>
      <c r="E100" s="101">
        <f>SUMIF(G6:G96,"=0",E6:E96)</f>
        <v>1000</v>
      </c>
      <c r="F100" s="48"/>
      <c r="G100" s="48"/>
      <c r="H100" s="48"/>
    </row>
    <row r="101" spans="1:8" ht="12.75">
      <c r="A101" s="46"/>
      <c r="B101" s="47"/>
      <c r="C101" s="46"/>
      <c r="D101" s="46"/>
      <c r="E101" s="48"/>
      <c r="F101" s="48"/>
      <c r="G101" s="48"/>
      <c r="H101" s="48"/>
    </row>
    <row r="102" spans="1:8" ht="13.5" thickBot="1">
      <c r="A102" s="20"/>
      <c r="B102" s="21"/>
      <c r="C102" s="20"/>
      <c r="D102" s="20"/>
      <c r="E102" s="22"/>
      <c r="F102" s="22"/>
      <c r="G102" s="22"/>
      <c r="H102" s="22"/>
    </row>
    <row r="103" spans="1:8" ht="12.75">
      <c r="A103" s="20"/>
      <c r="B103" s="49" t="s">
        <v>67</v>
      </c>
      <c r="C103" s="50" t="s">
        <v>35</v>
      </c>
      <c r="D103" s="50"/>
      <c r="E103" s="51" t="s">
        <v>38</v>
      </c>
      <c r="F103" s="51" t="s">
        <v>370</v>
      </c>
      <c r="G103" s="75" t="s">
        <v>369</v>
      </c>
      <c r="H103" s="78" t="s">
        <v>174</v>
      </c>
    </row>
    <row r="104" spans="1:8" ht="12.75">
      <c r="A104" s="20"/>
      <c r="B104" s="52" t="s">
        <v>50</v>
      </c>
      <c r="C104" s="38" t="s">
        <v>51</v>
      </c>
      <c r="D104" s="38"/>
      <c r="E104" s="39">
        <f>SUMIF($C6:$C96,"=CGC",E6:E96)</f>
        <v>15690</v>
      </c>
      <c r="F104" s="39">
        <f>SUMIF($C6:$C96,"=CGC",F6:F96)</f>
        <v>2095.58</v>
      </c>
      <c r="G104" s="76">
        <f>SUMIF($C7:$C96,"=CGC",G7:G96)</f>
        <v>15690</v>
      </c>
      <c r="H104" s="79">
        <f>G104-F104</f>
        <v>13594.42</v>
      </c>
    </row>
    <row r="105" spans="1:8" ht="12.75">
      <c r="A105" s="20"/>
      <c r="B105" s="52" t="s">
        <v>54</v>
      </c>
      <c r="C105" s="38" t="s">
        <v>44</v>
      </c>
      <c r="D105" s="38"/>
      <c r="E105" s="39">
        <f>SUMIF($C6:$C96,"=WGC",E6:E96)</f>
        <v>5025</v>
      </c>
      <c r="F105" s="39">
        <f>SUMIF($C7:$C96,"=WGC",F7:F96)</f>
        <v>7706.870000000001</v>
      </c>
      <c r="G105" s="76">
        <f>SUMIF($C7:$C96,"=WGC",G7:G96)</f>
        <v>5025</v>
      </c>
      <c r="H105" s="79">
        <f aca="true" t="shared" si="2" ref="H105:H126">G105-F105</f>
        <v>-2681.870000000001</v>
      </c>
    </row>
    <row r="106" spans="1:8" ht="12.75">
      <c r="A106" s="20"/>
      <c r="B106" s="52" t="s">
        <v>70</v>
      </c>
      <c r="C106" s="38" t="s">
        <v>71</v>
      </c>
      <c r="D106" s="38"/>
      <c r="E106" s="39">
        <f>SUMIF($C7:$C96,"=WAG",E7:E96)</f>
        <v>0</v>
      </c>
      <c r="F106" s="39">
        <f>SUMIF($C7:$C97,"=WAG",F7:F97)</f>
        <v>0</v>
      </c>
      <c r="G106" s="76">
        <f>SUMIF($C11:$C97,"=WAG",G11:G97)</f>
        <v>0</v>
      </c>
      <c r="H106" s="79">
        <f t="shared" si="2"/>
        <v>0</v>
      </c>
    </row>
    <row r="107" spans="1:8" ht="12.75">
      <c r="A107" s="20"/>
      <c r="B107" s="52" t="s">
        <v>64</v>
      </c>
      <c r="C107" s="38" t="s">
        <v>63</v>
      </c>
      <c r="D107" s="38"/>
      <c r="E107" s="39">
        <f>SUMIF($C7:$C96,"=MWGC",E7:E96)</f>
        <v>0</v>
      </c>
      <c r="F107" s="39">
        <f>SUMIF($C7:$C96,"=MWGC",F7:F96)</f>
        <v>0</v>
      </c>
      <c r="G107" s="76">
        <f>SUMIF($C7:$C96,"=MWGC",G7:G96)</f>
        <v>0</v>
      </c>
      <c r="H107" s="79">
        <f t="shared" si="2"/>
        <v>0</v>
      </c>
    </row>
    <row r="108" spans="1:8" ht="12.75">
      <c r="A108" s="20"/>
      <c r="B108" s="116" t="s">
        <v>375</v>
      </c>
      <c r="C108" s="115" t="s">
        <v>376</v>
      </c>
      <c r="D108" s="38"/>
      <c r="E108" s="39">
        <f>SUMIF($C7:$C96,"=MCGC",E7:E96)</f>
        <v>0</v>
      </c>
      <c r="F108" s="39">
        <f>SUMIF($C7:$C96,"=MCGC",F7:F96)</f>
        <v>0</v>
      </c>
      <c r="G108" s="39">
        <f>SUMIF($C7:$C96,"=MCGC",G7:G96)</f>
        <v>0</v>
      </c>
      <c r="H108" s="39">
        <f>SUMIF($C7:$C96,"=MCGC",H7:H96)</f>
        <v>0</v>
      </c>
    </row>
    <row r="109" spans="1:8" ht="12.75">
      <c r="A109" s="20"/>
      <c r="B109" s="116" t="s">
        <v>377</v>
      </c>
      <c r="C109" s="115" t="s">
        <v>378</v>
      </c>
      <c r="D109" s="38"/>
      <c r="E109" s="39">
        <f>SUMIF($C7:$C96,"=MGP",E7:E96)</f>
        <v>0</v>
      </c>
      <c r="F109" s="39">
        <f>SUMIF($C7:$C96,"=MGP",F7:F96)</f>
        <v>0</v>
      </c>
      <c r="G109" s="39">
        <f>SUMIF($C7:$C96,"=MGP",G7:G96)</f>
        <v>0</v>
      </c>
      <c r="H109" s="39">
        <f>SUMIF($C7:$C96,"=MGP",H7:H96)</f>
        <v>0</v>
      </c>
    </row>
    <row r="110" spans="1:8" ht="12.75">
      <c r="A110" s="20"/>
      <c r="B110" s="116" t="s">
        <v>379</v>
      </c>
      <c r="C110" s="115" t="s">
        <v>380</v>
      </c>
      <c r="D110" s="38"/>
      <c r="E110" s="39">
        <f>SUMIF($C7:$C96,"=TGP",E7:E96)</f>
        <v>0</v>
      </c>
      <c r="F110" s="39">
        <f>SUMIF($C7:$C96,"=TGP",F7:F96)</f>
        <v>10191.17</v>
      </c>
      <c r="G110" s="39">
        <f>SUMIF($C7:$C96,"=TGP",G7:G96)</f>
        <v>0</v>
      </c>
      <c r="H110" s="79">
        <f t="shared" si="2"/>
        <v>-10191.17</v>
      </c>
    </row>
    <row r="111" spans="1:8" ht="12.75">
      <c r="A111" s="20"/>
      <c r="B111" s="52" t="s">
        <v>283</v>
      </c>
      <c r="C111" s="38" t="s">
        <v>284</v>
      </c>
      <c r="D111" s="38"/>
      <c r="E111" s="39">
        <f>SUMIF($C7:$C96,"=UNF",E7:E96)</f>
        <v>0</v>
      </c>
      <c r="F111" s="39">
        <f>SUMIF($C7:$C96,"=UNF",F7:F96)</f>
        <v>53.19</v>
      </c>
      <c r="G111" s="39">
        <f>SUMIF($C7:$C96,"=UNF",G7:G96)</f>
        <v>0</v>
      </c>
      <c r="H111" s="79">
        <f t="shared" si="2"/>
        <v>-53.19</v>
      </c>
    </row>
    <row r="112" spans="1:8" ht="12.75">
      <c r="A112" s="20"/>
      <c r="B112" s="52" t="s">
        <v>52</v>
      </c>
      <c r="C112" s="38" t="s">
        <v>45</v>
      </c>
      <c r="D112" s="38"/>
      <c r="E112" s="39">
        <f>SUMIF($C6:$C96,"=GP",E6:E96)</f>
        <v>1800</v>
      </c>
      <c r="F112" s="39">
        <f>SUMIF($C7:$C96,"=GP",F7:F96)</f>
        <v>2075.91</v>
      </c>
      <c r="G112" s="76">
        <f>SUMIF($C7:$C96,"=GP",G7:G96)</f>
        <v>800</v>
      </c>
      <c r="H112" s="79">
        <f t="shared" si="2"/>
        <v>-1275.9099999999999</v>
      </c>
    </row>
    <row r="113" spans="1:8" ht="12.75">
      <c r="A113" s="20"/>
      <c r="B113" s="52" t="s">
        <v>242</v>
      </c>
      <c r="C113" s="38" t="s">
        <v>241</v>
      </c>
      <c r="D113" s="38"/>
      <c r="E113" s="39">
        <f>SUMIF($C7:$C96,"=SGP",E7:E96)</f>
        <v>0</v>
      </c>
      <c r="F113" s="39">
        <f>SUMIF($C7:$C96,"=SGP",F7:F96)</f>
        <v>0</v>
      </c>
      <c r="G113" s="39">
        <f>SUMIF($C7:$C96,"=SGP",G7:G96)</f>
        <v>0</v>
      </c>
      <c r="H113" s="79">
        <f t="shared" si="2"/>
        <v>0</v>
      </c>
    </row>
    <row r="114" spans="1:8" ht="12.75">
      <c r="A114" s="20"/>
      <c r="B114" s="52" t="s">
        <v>53</v>
      </c>
      <c r="C114" s="38" t="s">
        <v>41</v>
      </c>
      <c r="D114" s="38"/>
      <c r="E114" s="39">
        <f>SUMIF($C6:$C96,"=RS",E6:E96)</f>
        <v>8566</v>
      </c>
      <c r="F114" s="39">
        <f>SUMIF($C7:$C96,"=RS",F7:F96)</f>
        <v>0</v>
      </c>
      <c r="G114" s="76">
        <f>SUMIF($C6:$C96,"=RS",G6:G96)</f>
        <v>8566</v>
      </c>
      <c r="H114" s="79">
        <f t="shared" si="2"/>
        <v>8566</v>
      </c>
    </row>
    <row r="115" spans="1:8" ht="12.75">
      <c r="A115" s="20"/>
      <c r="B115" s="52" t="s">
        <v>55</v>
      </c>
      <c r="C115" s="38" t="s">
        <v>10</v>
      </c>
      <c r="D115" s="38"/>
      <c r="E115" s="39">
        <f>SUMIF($C6:$C96,"=OLC",E6:E96)</f>
        <v>770</v>
      </c>
      <c r="F115" s="39">
        <f>SUMIF($C7:$C96,"=OLC",F7:F96)</f>
        <v>0</v>
      </c>
      <c r="G115" s="76">
        <f>SUMIF($C7:$C96,"=OLC",G7:G96)</f>
        <v>770</v>
      </c>
      <c r="H115" s="79">
        <f t="shared" si="2"/>
        <v>770</v>
      </c>
    </row>
    <row r="116" spans="1:10" ht="12.75">
      <c r="A116" s="20"/>
      <c r="B116" s="52" t="s">
        <v>56</v>
      </c>
      <c r="C116" s="38" t="s">
        <v>8</v>
      </c>
      <c r="D116" s="38"/>
      <c r="E116" s="39">
        <f>SUMIF($C7:$C96,"=BHC",E7:E96)</f>
        <v>0</v>
      </c>
      <c r="F116" s="39">
        <f>SUMIF($C7:$C96,"=BHC",F7:F96)</f>
        <v>0</v>
      </c>
      <c r="G116" s="76">
        <f>SUMIF($C7:$C96,"=BHC",G7:G96)</f>
        <v>0</v>
      </c>
      <c r="H116" s="79">
        <f t="shared" si="2"/>
        <v>0</v>
      </c>
      <c r="J116" s="62" t="s">
        <v>1</v>
      </c>
    </row>
    <row r="117" spans="1:8" ht="12.75">
      <c r="A117" s="20"/>
      <c r="B117" s="52" t="s">
        <v>57</v>
      </c>
      <c r="C117" s="38" t="s">
        <v>59</v>
      </c>
      <c r="D117" s="38"/>
      <c r="E117" s="39">
        <f>SUMIF($C7:$C96,"=PRO",E7:E96)</f>
        <v>0</v>
      </c>
      <c r="F117" s="39">
        <f>SUMIF($C7:$C96,"=PRO",F7:F96)</f>
        <v>0</v>
      </c>
      <c r="G117" s="76">
        <f>SUMIF($C7:$C96,"=PRO",G7:G96)</f>
        <v>0</v>
      </c>
      <c r="H117" s="79">
        <f t="shared" si="2"/>
        <v>0</v>
      </c>
    </row>
    <row r="118" spans="1:8" ht="12.75">
      <c r="A118" s="20"/>
      <c r="B118" s="52" t="s">
        <v>213</v>
      </c>
      <c r="C118" s="38" t="s">
        <v>212</v>
      </c>
      <c r="D118" s="38"/>
      <c r="E118" s="39">
        <f>SUMIF($C7:$C96,"=HIS",E7:E96)</f>
        <v>0</v>
      </c>
      <c r="F118" s="39">
        <f>SUMIF($C7:$C96,"=HIS",F7:F96)</f>
        <v>520.08</v>
      </c>
      <c r="G118" s="39">
        <f>SUMIF($C7:$C96,"=HIS",G7:G96)</f>
        <v>0</v>
      </c>
      <c r="H118" s="79">
        <f t="shared" si="2"/>
        <v>-520.08</v>
      </c>
    </row>
    <row r="119" spans="1:8" ht="12.75">
      <c r="A119" s="20"/>
      <c r="B119" s="52" t="s">
        <v>58</v>
      </c>
      <c r="C119" s="38" t="s">
        <v>25</v>
      </c>
      <c r="D119" s="38"/>
      <c r="E119" s="39">
        <f>SUMIF($C6:$C96,"=GFAC",E6:E96)</f>
        <v>2500</v>
      </c>
      <c r="F119" s="39">
        <f>SUMIF($C7:$C96,"=GFAC",F7:F96)</f>
        <v>1353.49</v>
      </c>
      <c r="G119" s="76">
        <f>SUMIF($C7:$C96,"=GFAC",G7:G96)</f>
        <v>2500</v>
      </c>
      <c r="H119" s="79">
        <f t="shared" si="2"/>
        <v>1146.51</v>
      </c>
    </row>
    <row r="120" spans="1:8" ht="12.75">
      <c r="A120" s="20"/>
      <c r="B120" s="52" t="s">
        <v>60</v>
      </c>
      <c r="C120" s="38" t="s">
        <v>46</v>
      </c>
      <c r="D120" s="38"/>
      <c r="E120" s="39">
        <f>SUMIF($C7:$C96,"=MISC",E7:E96)</f>
        <v>0</v>
      </c>
      <c r="F120" s="39">
        <f>SUMIF($C7:$C96,"=MISC",F7:F96)</f>
        <v>250</v>
      </c>
      <c r="G120" s="76">
        <f>SUMIF($C7:$C96,"=MISC",G7:G96)</f>
        <v>0</v>
      </c>
      <c r="H120" s="79">
        <f t="shared" si="2"/>
        <v>-250</v>
      </c>
    </row>
    <row r="121" spans="1:8" ht="12.75">
      <c r="A121" s="20"/>
      <c r="B121" s="52" t="s">
        <v>61</v>
      </c>
      <c r="C121" s="38" t="s">
        <v>48</v>
      </c>
      <c r="D121" s="38"/>
      <c r="E121" s="39">
        <f>SUMIF($C7:$C96,"=MP",E7:E96)</f>
        <v>0</v>
      </c>
      <c r="F121" s="39">
        <f>SUMIF($C7:$C96,"=MP",F7:F96)</f>
        <v>5367.38</v>
      </c>
      <c r="G121" s="76">
        <f>SUMIF($C7:$C96,"=MP",G7:G96)</f>
        <v>0</v>
      </c>
      <c r="H121" s="79">
        <f t="shared" si="2"/>
        <v>-5367.38</v>
      </c>
    </row>
    <row r="122" spans="1:8" ht="12.75">
      <c r="A122" s="20"/>
      <c r="B122" s="52" t="s">
        <v>62</v>
      </c>
      <c r="C122" s="38" t="s">
        <v>47</v>
      </c>
      <c r="D122" s="38"/>
      <c r="E122" s="39">
        <f>SUMIF($C7:$C96,"=MO",E7:E96)</f>
        <v>0</v>
      </c>
      <c r="F122" s="39">
        <f>SUMIF($C7:$C96,"=MO",F7:F96)</f>
        <v>3484.91</v>
      </c>
      <c r="G122" s="76">
        <f>SUMIF($C7:$C96,"=MO",G7:G96)</f>
        <v>0</v>
      </c>
      <c r="H122" s="79">
        <f t="shared" si="2"/>
        <v>-3484.91</v>
      </c>
    </row>
    <row r="123" spans="1:8" ht="12.75">
      <c r="A123" s="20"/>
      <c r="B123" s="52" t="s">
        <v>411</v>
      </c>
      <c r="C123" s="38" t="s">
        <v>409</v>
      </c>
      <c r="D123" s="38"/>
      <c r="E123" s="39">
        <f>SUMIF($C7:$C96,"=CPTRK",E7:E96)</f>
        <v>0</v>
      </c>
      <c r="F123" s="39">
        <f>SUMIF($C7:$C96,"=CPTRK",F7:F96)</f>
        <v>1031.6599999999999</v>
      </c>
      <c r="G123" s="39">
        <f>SUMIF($C7:$C96,"=CPTRK",G7:G96)</f>
        <v>0</v>
      </c>
      <c r="H123" s="79">
        <f t="shared" si="2"/>
        <v>-1031.6599999999999</v>
      </c>
    </row>
    <row r="124" spans="1:8" ht="12.75">
      <c r="A124" s="20"/>
      <c r="B124" s="52" t="s">
        <v>412</v>
      </c>
      <c r="C124" s="38" t="s">
        <v>410</v>
      </c>
      <c r="D124" s="38"/>
      <c r="E124" s="39">
        <f>SUMIF($C7:$C96,"=CPSFY",E7:E96)</f>
        <v>0</v>
      </c>
      <c r="F124" s="39">
        <f>SUMIF($C7:$C96,"=CPSFY",F7:F96)</f>
        <v>500</v>
      </c>
      <c r="G124" s="39">
        <f>SUMIF($C7:$C96,"=CPSFY",G7:G96)</f>
        <v>0</v>
      </c>
      <c r="H124" s="79">
        <f t="shared" si="2"/>
        <v>-500</v>
      </c>
    </row>
    <row r="125" spans="1:8" ht="12.75">
      <c r="A125" s="20"/>
      <c r="B125" s="52"/>
      <c r="C125" s="38"/>
      <c r="D125" s="38"/>
      <c r="E125" s="39"/>
      <c r="F125" s="39"/>
      <c r="G125" s="76"/>
      <c r="H125" s="79">
        <f t="shared" si="2"/>
        <v>0</v>
      </c>
    </row>
    <row r="126" spans="1:8" ht="13.5" thickBot="1">
      <c r="A126" s="20"/>
      <c r="B126" s="53" t="s">
        <v>65</v>
      </c>
      <c r="C126" s="54"/>
      <c r="D126" s="54"/>
      <c r="E126" s="55">
        <f>SUM(E104:E122)</f>
        <v>34351</v>
      </c>
      <c r="F126" s="55">
        <f>SUM(F104:F125)</f>
        <v>34630.240000000005</v>
      </c>
      <c r="G126" s="77">
        <f>SUM(G104:G125)</f>
        <v>33351</v>
      </c>
      <c r="H126" s="80">
        <f t="shared" si="2"/>
        <v>-1279.2400000000052</v>
      </c>
    </row>
    <row r="127" spans="1:8" ht="12.75">
      <c r="A127" s="20"/>
      <c r="B127" s="21"/>
      <c r="C127" s="20"/>
      <c r="D127" s="20"/>
      <c r="E127" s="22" t="str">
        <f>IF(E97=E126,"Total OK",E126=E97-E126)</f>
        <v>Total OK</v>
      </c>
      <c r="F127" s="22" t="str">
        <f>IF(F97=F126,"Total OK",F127=F97-F126)</f>
        <v>Total OK</v>
      </c>
      <c r="G127" s="22" t="str">
        <f>IF(G97=G126,"Total OK",G127=G97-G126)</f>
        <v>Total OK</v>
      </c>
      <c r="H127" s="22"/>
    </row>
    <row r="128" spans="1:8" ht="12.75">
      <c r="A128" s="20"/>
      <c r="B128" s="21"/>
      <c r="C128" s="20"/>
      <c r="D128" s="20"/>
      <c r="H128" s="22"/>
    </row>
    <row r="129" spans="1:2" ht="12.75">
      <c r="A129" s="84" t="s">
        <v>1</v>
      </c>
      <c r="B129" t="s">
        <v>1</v>
      </c>
    </row>
    <row r="130" spans="1:2" ht="12.75">
      <c r="A130" s="84" t="s">
        <v>1</v>
      </c>
      <c r="B130" t="s">
        <v>1</v>
      </c>
    </row>
    <row r="131" spans="1:2" ht="12.75">
      <c r="A131" s="84" t="s">
        <v>1</v>
      </c>
      <c r="B131" s="47" t="s">
        <v>1</v>
      </c>
    </row>
    <row r="132" ht="12.75">
      <c r="A13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9" fitToWidth="1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Soaring Safaris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Bradley</dc:creator>
  <cp:keywords/>
  <dc:description/>
  <cp:lastModifiedBy>Peter</cp:lastModifiedBy>
  <cp:lastPrinted>2011-10-09T05:36:14Z</cp:lastPrinted>
  <dcterms:created xsi:type="dcterms:W3CDTF">2007-06-10T08:21:12Z</dcterms:created>
  <dcterms:modified xsi:type="dcterms:W3CDTF">2012-02-05T18:44:03Z</dcterms:modified>
  <cp:category/>
  <cp:version/>
  <cp:contentType/>
  <cp:contentStatus/>
</cp:coreProperties>
</file>