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640" windowHeight="4455" activeTab="1"/>
  </bookViews>
  <sheets>
    <sheet name="Comp Sched" sheetId="1" r:id="rId1"/>
    <sheet name="Budget" sheetId="2" r:id="rId2"/>
  </sheets>
  <definedNames/>
  <calcPr fullCalcOnLoad="1"/>
</workbook>
</file>

<file path=xl/comments2.xml><?xml version="1.0" encoding="utf-8"?>
<comments xmlns="http://schemas.openxmlformats.org/spreadsheetml/2006/main">
  <authors>
    <author>Dick Bradley</author>
  </authors>
  <commentList>
    <comment ref="C13" authorId="0">
      <text>
        <r>
          <rPr>
            <b/>
            <sz val="9"/>
            <rFont val="Tahoma"/>
            <family val="0"/>
          </rPr>
          <t xml:space="preserve">Open/18m/15m WGC @ 120 entries = 10500
Std/Club/World Class @ 90 entries = 8250
</t>
        </r>
      </text>
    </comment>
    <comment ref="C12" authorId="0">
      <text>
        <r>
          <rPr>
            <b/>
            <sz val="9"/>
            <rFont val="Tahoma"/>
            <family val="0"/>
          </rPr>
          <t>South American Continental Championships - Flat 1500 Euro</t>
        </r>
      </text>
    </comment>
    <comment ref="D12" authorId="0">
      <text>
        <r>
          <rPr>
            <b/>
            <sz val="9"/>
            <rFont val="Tahoma"/>
            <family val="0"/>
          </rPr>
          <t xml:space="preserve">EGC Open/18m/15m 110@1500+75*110=9750
EGC Std/Club/20m 90@1500+75*90=8250
</t>
        </r>
      </text>
    </comment>
    <comment ref="D13" authorId="0">
      <text>
        <r>
          <rPr>
            <b/>
            <sz val="9"/>
            <rFont val="Tahoma"/>
            <family val="0"/>
          </rPr>
          <t>Womens WGC 50 entries</t>
        </r>
      </text>
    </comment>
    <comment ref="C14" authorId="0">
      <text>
        <r>
          <rPr>
            <b/>
            <sz val="9"/>
            <rFont val="Tahoma"/>
            <family val="0"/>
          </rPr>
          <t xml:space="preserve">Assumed 5 GP type events in the year
</t>
        </r>
      </text>
    </comment>
    <comment ref="C17" authorId="0">
      <text>
        <r>
          <rPr>
            <b/>
            <sz val="9"/>
            <rFont val="Tahoma"/>
            <family val="0"/>
          </rPr>
          <t xml:space="preserve">Assumed 8% year on year growth
</t>
        </r>
      </text>
    </comment>
    <comment ref="E12" authorId="0">
      <text>
        <r>
          <rPr>
            <b/>
            <sz val="9"/>
            <rFont val="Tahoma"/>
            <family val="0"/>
          </rPr>
          <t>South American CGC 50 entries @ 75 each + 1500</t>
        </r>
      </text>
    </comment>
    <comment ref="E13" authorId="0">
      <text>
        <r>
          <rPr>
            <b/>
            <sz val="9"/>
            <rFont val="Tahoma"/>
            <family val="0"/>
          </rPr>
          <t>WGC Open/18m/15m 130 entries Uvaldi
WGC Std/Club 70 entries Argentina</t>
        </r>
      </text>
    </comment>
    <comment ref="E17" authorId="0">
      <text>
        <r>
          <rPr>
            <b/>
            <sz val="9"/>
            <rFont val="Tahoma"/>
            <family val="0"/>
          </rPr>
          <t>Assumed 5% YonY growth</t>
        </r>
      </text>
    </comment>
    <comment ref="F17" authorId="0">
      <text>
        <r>
          <rPr>
            <b/>
            <sz val="9"/>
            <rFont val="Tahoma"/>
            <family val="0"/>
          </rPr>
          <t xml:space="preserve">Assumed 3% YoY growth
</t>
        </r>
      </text>
    </comment>
    <comment ref="F12" authorId="0">
      <text>
        <r>
          <rPr>
            <b/>
            <sz val="9"/>
            <rFont val="Tahoma"/>
            <family val="0"/>
          </rPr>
          <t>2 x EGC</t>
        </r>
      </text>
    </comment>
    <comment ref="F13" authorId="0">
      <text>
        <r>
          <rPr>
            <b/>
            <sz val="9"/>
            <rFont val="Tahoma"/>
            <family val="0"/>
          </rPr>
          <t>W WGC</t>
        </r>
      </text>
    </comment>
    <comment ref="G12" authorId="0">
      <text>
        <r>
          <rPr>
            <b/>
            <sz val="9"/>
            <rFont val="Tahoma"/>
            <family val="0"/>
          </rPr>
          <t>South American CGC - 70 entries</t>
        </r>
      </text>
    </comment>
    <comment ref="G13" authorId="0">
      <text>
        <r>
          <rPr>
            <b/>
            <sz val="9"/>
            <rFont val="Tahoma"/>
            <family val="0"/>
          </rPr>
          <t>O/18/15 - 130 
S/C/+20m class 110</t>
        </r>
      </text>
    </comment>
    <comment ref="D46" authorId="0">
      <text>
        <r>
          <rPr>
            <b/>
            <sz val="9"/>
            <rFont val="Tahoma"/>
            <family val="0"/>
          </rPr>
          <t>12 sets of medals 3 for womens, 6 for two EGC and 2 for juniors</t>
        </r>
      </text>
    </comment>
    <comment ref="E46" authorId="0">
      <text>
        <r>
          <rPr>
            <b/>
            <sz val="9"/>
            <rFont val="Tahoma"/>
            <family val="0"/>
          </rPr>
          <t xml:space="preserve">8 SETS AT 120 Euro/set 3 sets for 2 WGC and 2 sets for SA CGC
</t>
        </r>
      </text>
    </comment>
    <comment ref="C48" authorId="0">
      <text>
        <r>
          <rPr>
            <b/>
            <sz val="9"/>
            <rFont val="Tahoma"/>
            <family val="0"/>
          </rPr>
          <t>3 events with two officials each @ E1500/event.</t>
        </r>
      </text>
    </comment>
    <comment ref="C49" authorId="0">
      <text>
        <r>
          <rPr>
            <b/>
            <sz val="9"/>
            <rFont val="Tahoma"/>
            <family val="0"/>
          </rPr>
          <t>5 events with two officials/event at E500 each</t>
        </r>
      </text>
    </comment>
    <comment ref="D49" authorId="0">
      <text>
        <r>
          <rPr>
            <b/>
            <sz val="9"/>
            <rFont val="Tahoma"/>
            <family val="0"/>
          </rPr>
          <t>5 events with two officials/event at E550 each</t>
        </r>
      </text>
    </comment>
    <comment ref="D48" authorId="0">
      <text>
        <r>
          <rPr>
            <b/>
            <sz val="9"/>
            <rFont val="Tahoma"/>
            <family val="0"/>
          </rPr>
          <t xml:space="preserve">8 officials @ E1650 each
</t>
        </r>
      </text>
    </comment>
    <comment ref="G17" authorId="0">
      <text>
        <r>
          <rPr>
            <b/>
            <sz val="9"/>
            <rFont val="Tahoma"/>
            <family val="0"/>
          </rPr>
          <t xml:space="preserve">assumed no growth
</t>
        </r>
      </text>
    </comment>
    <comment ref="C50" authorId="0">
      <text>
        <r>
          <rPr>
            <b/>
            <sz val="9"/>
            <rFont val="Tahoma"/>
            <family val="0"/>
          </rPr>
          <t>3 events with 6 official per event at E80 each to cover postage 
plus</t>
        </r>
      </text>
    </comment>
  </commentList>
</comments>
</file>

<file path=xl/sharedStrings.xml><?xml version="1.0" encoding="utf-8"?>
<sst xmlns="http://schemas.openxmlformats.org/spreadsheetml/2006/main" count="61" uniqueCount="56">
  <si>
    <t>Budget</t>
  </si>
  <si>
    <t>Opening Balance of Funds</t>
  </si>
  <si>
    <t>Income:</t>
  </si>
  <si>
    <t>1. Total income</t>
  </si>
  <si>
    <t>Championship Income - Sanction Fees</t>
  </si>
  <si>
    <t>Continental Championships</t>
  </si>
  <si>
    <t>World Championships</t>
  </si>
  <si>
    <t>QGP and GP Final</t>
  </si>
  <si>
    <t>BHC</t>
  </si>
  <si>
    <t>Ranking System</t>
  </si>
  <si>
    <t>OLC</t>
  </si>
  <si>
    <t>Protest Fees</t>
  </si>
  <si>
    <t>Sales</t>
  </si>
  <si>
    <t>FR Certification</t>
  </si>
  <si>
    <t>Miscellaneuos Income</t>
  </si>
  <si>
    <t>Expenditure:</t>
  </si>
  <si>
    <t>2. Total Expenses</t>
  </si>
  <si>
    <t>Travel and Administration</t>
  </si>
  <si>
    <t>Meetings</t>
  </si>
  <si>
    <t>President's attendance at meetings</t>
  </si>
  <si>
    <t>Other Officials Attendance at Meetings</t>
  </si>
  <si>
    <t>Stock Purchases</t>
  </si>
  <si>
    <t>Championship Expenses</t>
  </si>
  <si>
    <t>Medals</t>
  </si>
  <si>
    <t>Officials Expenses WGC and CGC</t>
  </si>
  <si>
    <t>Officials Expenses GPs</t>
  </si>
  <si>
    <t>Ranking List</t>
  </si>
  <si>
    <t>GFAC</t>
  </si>
  <si>
    <t>Sundry</t>
  </si>
  <si>
    <t>Special Travel</t>
  </si>
  <si>
    <t>Total Income</t>
  </si>
  <si>
    <t>Total Expenses</t>
  </si>
  <si>
    <t>Retained Income</t>
  </si>
  <si>
    <t>Closing Balance of Funds</t>
  </si>
  <si>
    <t>IGC Stickers</t>
  </si>
  <si>
    <t>Miscellaneous Expenses</t>
  </si>
  <si>
    <t>WAG</t>
  </si>
  <si>
    <t>IGC Budget to 2014</t>
  </si>
  <si>
    <t>Description</t>
  </si>
  <si>
    <t>Junior WGC</t>
  </si>
  <si>
    <t>Womens WGC</t>
  </si>
  <si>
    <t>WGC</t>
  </si>
  <si>
    <t>South American CGC</t>
  </si>
  <si>
    <t>EGC</t>
  </si>
  <si>
    <t>GP</t>
  </si>
  <si>
    <t>Qualifing GPs</t>
  </si>
  <si>
    <t>Number of WGC Officials</t>
  </si>
  <si>
    <t>Number of GP Officials</t>
  </si>
  <si>
    <t>Medals required</t>
  </si>
  <si>
    <t>Officials Uniforms</t>
  </si>
  <si>
    <t xml:space="preserve"> </t>
  </si>
  <si>
    <t>WADA Doping Test</t>
  </si>
  <si>
    <t>Capital Expenditure</t>
  </si>
  <si>
    <t>Tracking System</t>
  </si>
  <si>
    <t>Safety Videos for Championships</t>
  </si>
  <si>
    <t>Competition Schedule to 2014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</si>
</sst>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[$€-2]\ #,##0.00"/>
    <numFmt numFmtId="179" formatCode="[$€-1809]#,##0.00"/>
    <numFmt numFmtId="180" formatCode="#,##0.00\ [$€-42D]"/>
    <numFmt numFmtId="181" formatCode="#,##0.00\ [$€-80C]"/>
    <numFmt numFmtId="182" formatCode="#,##0.00\ [$€-407]"/>
    <numFmt numFmtId="183" formatCode="#,##0.00\ [$€-81D]"/>
    <numFmt numFmtId="184" formatCode="[$€-C07]\ #,##0.00"/>
  </numFmts>
  <fonts count="6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9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78" fontId="0" fillId="0" borderId="3" xfId="0" applyNumberFormat="1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8" fontId="0" fillId="0" borderId="6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8" fontId="0" fillId="2" borderId="15" xfId="0" applyNumberFormat="1" applyFill="1" applyBorder="1" applyAlignment="1">
      <alignment horizontal="right"/>
    </xf>
    <xf numFmtId="184" fontId="0" fillId="0" borderId="6" xfId="0" applyNumberFormat="1" applyBorder="1" applyAlignment="1">
      <alignment/>
    </xf>
    <xf numFmtId="178" fontId="0" fillId="0" borderId="16" xfId="0" applyNumberFormat="1" applyBorder="1" applyAlignment="1">
      <alignment horizontal="right"/>
    </xf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78" fontId="0" fillId="2" borderId="3" xfId="0" applyNumberFormat="1" applyFill="1" applyBorder="1" applyAlignment="1">
      <alignment horizontal="right"/>
    </xf>
    <xf numFmtId="0" fontId="0" fillId="0" borderId="20" xfId="0" applyBorder="1" applyAlignment="1">
      <alignment/>
    </xf>
    <xf numFmtId="184" fontId="0" fillId="0" borderId="16" xfId="0" applyNumberFormat="1" applyBorder="1" applyAlignment="1">
      <alignment/>
    </xf>
    <xf numFmtId="18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8" fontId="0" fillId="0" borderId="20" xfId="0" applyNumberFormat="1" applyBorder="1" applyAlignment="1">
      <alignment horizontal="right"/>
    </xf>
    <xf numFmtId="184" fontId="0" fillId="0" borderId="24" xfId="0" applyNumberFormat="1" applyBorder="1" applyAlignment="1">
      <alignment/>
    </xf>
    <xf numFmtId="178" fontId="0" fillId="0" borderId="7" xfId="0" applyNumberFormat="1" applyBorder="1" applyAlignment="1">
      <alignment horizontal="right"/>
    </xf>
    <xf numFmtId="178" fontId="0" fillId="0" borderId="6" xfId="0" applyNumberFormat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178" fontId="0" fillId="0" borderId="0" xfId="0" applyNumberFormat="1" applyAlignment="1">
      <alignment/>
    </xf>
    <xf numFmtId="178" fontId="0" fillId="0" borderId="22" xfId="0" applyNumberFormat="1" applyBorder="1" applyAlignment="1">
      <alignment/>
    </xf>
    <xf numFmtId="178" fontId="0" fillId="0" borderId="23" xfId="0" applyNumberFormat="1" applyBorder="1" applyAlignment="1">
      <alignment/>
    </xf>
    <xf numFmtId="0" fontId="0" fillId="0" borderId="0" xfId="0" applyAlignment="1">
      <alignment horizontal="center"/>
    </xf>
    <xf numFmtId="178" fontId="0" fillId="0" borderId="16" xfId="0" applyNumberFormat="1" applyBorder="1" applyAlignment="1">
      <alignment/>
    </xf>
    <xf numFmtId="184" fontId="0" fillId="0" borderId="27" xfId="0" applyNumberFormat="1" applyBorder="1" applyAlignment="1">
      <alignment/>
    </xf>
    <xf numFmtId="178" fontId="0" fillId="0" borderId="28" xfId="0" applyNumberFormat="1" applyBorder="1" applyAlignment="1">
      <alignment/>
    </xf>
    <xf numFmtId="0" fontId="1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2" sqref="A12"/>
    </sheetView>
  </sheetViews>
  <sheetFormatPr defaultColWidth="9.140625" defaultRowHeight="12.75"/>
  <cols>
    <col min="1" max="1" width="37.57421875" style="0" customWidth="1"/>
    <col min="2" max="7" width="12.7109375" style="0" customWidth="1"/>
  </cols>
  <sheetData>
    <row r="2" ht="18">
      <c r="A2" s="44" t="s">
        <v>55</v>
      </c>
    </row>
    <row r="4" spans="1:6" ht="12.75">
      <c r="A4" t="s">
        <v>38</v>
      </c>
      <c r="B4" s="40">
        <v>2010</v>
      </c>
      <c r="C4" s="40">
        <v>2011</v>
      </c>
      <c r="D4" s="40">
        <v>2012</v>
      </c>
      <c r="E4" s="40">
        <v>2013</v>
      </c>
      <c r="F4" s="40">
        <v>2014</v>
      </c>
    </row>
    <row r="7" spans="1:6" ht="12.75">
      <c r="A7" t="s">
        <v>41</v>
      </c>
      <c r="B7">
        <v>2</v>
      </c>
      <c r="D7">
        <v>2</v>
      </c>
      <c r="F7">
        <v>2</v>
      </c>
    </row>
    <row r="8" spans="1:6" ht="12.75">
      <c r="A8" t="s">
        <v>42</v>
      </c>
      <c r="B8">
        <v>1</v>
      </c>
      <c r="D8">
        <v>1</v>
      </c>
      <c r="F8">
        <v>1</v>
      </c>
    </row>
    <row r="9" spans="1:5" ht="12.75">
      <c r="A9" t="s">
        <v>43</v>
      </c>
      <c r="C9">
        <v>2</v>
      </c>
      <c r="E9">
        <v>2</v>
      </c>
    </row>
    <row r="10" spans="1:5" ht="12.75">
      <c r="A10" t="s">
        <v>40</v>
      </c>
      <c r="C10">
        <v>1</v>
      </c>
      <c r="E10">
        <v>1</v>
      </c>
    </row>
    <row r="11" spans="1:5" ht="12.75">
      <c r="A11" t="s">
        <v>39</v>
      </c>
      <c r="C11">
        <v>1</v>
      </c>
      <c r="E11">
        <v>1</v>
      </c>
    </row>
    <row r="12" spans="1:6" ht="12.75">
      <c r="A12" t="s">
        <v>44</v>
      </c>
      <c r="B12">
        <v>1</v>
      </c>
      <c r="C12">
        <v>1</v>
      </c>
      <c r="D12">
        <v>1</v>
      </c>
      <c r="E12">
        <v>1</v>
      </c>
      <c r="F12">
        <v>1</v>
      </c>
    </row>
    <row r="13" spans="1:6" ht="12.75">
      <c r="A13" t="s">
        <v>45</v>
      </c>
      <c r="B13">
        <v>5</v>
      </c>
      <c r="C13">
        <v>5</v>
      </c>
      <c r="D13">
        <v>5</v>
      </c>
      <c r="E13">
        <v>5</v>
      </c>
      <c r="F13">
        <v>5</v>
      </c>
    </row>
    <row r="15" ht="12.75">
      <c r="A15" t="s">
        <v>46</v>
      </c>
    </row>
    <row r="16" ht="12.75">
      <c r="A16" t="s">
        <v>47</v>
      </c>
    </row>
    <row r="18" ht="12.75">
      <c r="A18" t="s">
        <v>48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workbookViewId="0" topLeftCell="A1">
      <pane xSplit="2" ySplit="6" topLeftCell="C5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14" sqref="J14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</cols>
  <sheetData>
    <row r="1" spans="1:2" ht="18">
      <c r="A1" s="1" t="s">
        <v>37</v>
      </c>
      <c r="B1" s="1"/>
    </row>
    <row r="4" ht="13.5" thickBot="1"/>
    <row r="5" spans="3:7" ht="12.75">
      <c r="C5" s="45" t="s">
        <v>0</v>
      </c>
      <c r="D5" s="21" t="s">
        <v>0</v>
      </c>
      <c r="E5" s="21" t="s">
        <v>0</v>
      </c>
      <c r="F5" s="21" t="s">
        <v>0</v>
      </c>
      <c r="G5" s="22" t="s">
        <v>0</v>
      </c>
    </row>
    <row r="6" spans="3:7" ht="13.5" thickBot="1">
      <c r="C6" s="46">
        <v>2010</v>
      </c>
      <c r="D6" s="23">
        <v>2011</v>
      </c>
      <c r="E6" s="23">
        <v>2012</v>
      </c>
      <c r="F6" s="23">
        <v>2013</v>
      </c>
      <c r="G6" s="24">
        <v>2014</v>
      </c>
    </row>
    <row r="7" spans="1:7" ht="13.5" thickBot="1">
      <c r="A7" s="3" t="s">
        <v>1</v>
      </c>
      <c r="B7" s="4"/>
      <c r="C7" s="5">
        <v>92520.75</v>
      </c>
      <c r="D7" s="5">
        <f>C68</f>
        <v>83000.75</v>
      </c>
      <c r="E7" s="5">
        <f>D68</f>
        <v>88990.75</v>
      </c>
      <c r="F7" s="5">
        <f>E68</f>
        <v>95047.25</v>
      </c>
      <c r="G7" s="5">
        <f>F68</f>
        <v>96385.445</v>
      </c>
    </row>
    <row r="8" ht="15.75" thickBot="1">
      <c r="A8" s="2" t="s">
        <v>2</v>
      </c>
    </row>
    <row r="9" spans="1:7" ht="13.5" thickBot="1">
      <c r="A9" s="35" t="s">
        <v>3</v>
      </c>
      <c r="B9" s="36"/>
      <c r="C9" s="18">
        <f>C11+C22+C27</f>
        <v>36350</v>
      </c>
      <c r="D9" s="25">
        <f>D11+D22+D27</f>
        <v>40390</v>
      </c>
      <c r="E9" s="25">
        <f>E11+E22+E27</f>
        <v>41092</v>
      </c>
      <c r="F9" s="25">
        <f>F11+F22+F27</f>
        <v>41534.26</v>
      </c>
      <c r="G9" s="25">
        <f>G11+G22+G27</f>
        <v>45284.26</v>
      </c>
    </row>
    <row r="10" spans="1:9" ht="12.75">
      <c r="A10" s="12"/>
      <c r="B10" s="13"/>
      <c r="C10" s="26"/>
      <c r="D10" s="29"/>
      <c r="E10" s="29"/>
      <c r="F10" s="29"/>
      <c r="G10" s="29"/>
      <c r="I10" t="s">
        <v>50</v>
      </c>
    </row>
    <row r="11" spans="1:7" ht="12.75">
      <c r="A11" s="6">
        <v>1.1</v>
      </c>
      <c r="B11" s="14" t="s">
        <v>4</v>
      </c>
      <c r="C11" s="20">
        <f>SUM(C12:C19)</f>
        <v>34850</v>
      </c>
      <c r="D11" s="20">
        <f>SUM(D12:D19)</f>
        <v>38890</v>
      </c>
      <c r="E11" s="20">
        <f>SUM(E12:E19)</f>
        <v>39592</v>
      </c>
      <c r="F11" s="20">
        <f>SUM(F12:F19)</f>
        <v>40034.26</v>
      </c>
      <c r="G11" s="8">
        <f>SUM(G12:G19)</f>
        <v>43784.26</v>
      </c>
    </row>
    <row r="12" spans="1:7" ht="12.75">
      <c r="A12" s="6"/>
      <c r="B12" s="14" t="s">
        <v>5</v>
      </c>
      <c r="C12" s="27">
        <v>1500</v>
      </c>
      <c r="D12" s="34">
        <v>18000</v>
      </c>
      <c r="E12" s="34">
        <f>(75*50)+1500</f>
        <v>5250</v>
      </c>
      <c r="F12" s="34">
        <v>18000</v>
      </c>
      <c r="G12" s="34">
        <f>(75*70)+1500</f>
        <v>6750</v>
      </c>
    </row>
    <row r="13" spans="1:7" ht="12.75">
      <c r="A13" s="6"/>
      <c r="B13" s="14" t="s">
        <v>6</v>
      </c>
      <c r="C13" s="27">
        <v>18750</v>
      </c>
      <c r="D13" s="34">
        <f>(75*50)+1500</f>
        <v>5250</v>
      </c>
      <c r="E13" s="34">
        <f>((75*130)+1500)+((75*70)+1500)</f>
        <v>18000</v>
      </c>
      <c r="F13" s="34">
        <v>5250</v>
      </c>
      <c r="G13" s="34">
        <f>((75*120)+1500)+((75*110)+1500)</f>
        <v>20250</v>
      </c>
    </row>
    <row r="14" spans="1:7" ht="12.75">
      <c r="A14" s="6"/>
      <c r="B14" s="14" t="s">
        <v>7</v>
      </c>
      <c r="C14" s="27">
        <v>1000</v>
      </c>
      <c r="D14" s="34">
        <v>1000</v>
      </c>
      <c r="E14" s="34">
        <v>1000</v>
      </c>
      <c r="F14" s="34">
        <v>1000</v>
      </c>
      <c r="G14" s="34">
        <v>1000</v>
      </c>
    </row>
    <row r="15" spans="1:7" ht="12.75">
      <c r="A15" s="6"/>
      <c r="B15" s="14" t="s">
        <v>36</v>
      </c>
      <c r="C15" s="27">
        <v>0</v>
      </c>
      <c r="D15" s="34"/>
      <c r="E15" s="34"/>
      <c r="F15" s="34"/>
      <c r="G15" s="34"/>
    </row>
    <row r="16" spans="1:7" ht="12.75">
      <c r="A16" s="6"/>
      <c r="B16" s="14" t="s">
        <v>8</v>
      </c>
      <c r="C16" s="27">
        <v>0</v>
      </c>
      <c r="D16" s="34"/>
      <c r="E16" s="34"/>
      <c r="F16" s="34"/>
      <c r="G16" s="34"/>
    </row>
    <row r="17" spans="1:7" ht="12.75">
      <c r="A17" s="6"/>
      <c r="B17" s="14" t="s">
        <v>9</v>
      </c>
      <c r="C17" s="27">
        <v>13000</v>
      </c>
      <c r="D17" s="34">
        <f>13000*1.08</f>
        <v>14040.000000000002</v>
      </c>
      <c r="E17" s="34">
        <f>D17*1.05</f>
        <v>14742.000000000002</v>
      </c>
      <c r="F17" s="34">
        <f>E17*1.03</f>
        <v>15184.260000000002</v>
      </c>
      <c r="G17" s="34">
        <f>F17</f>
        <v>15184.260000000002</v>
      </c>
    </row>
    <row r="18" spans="1:7" ht="12.75">
      <c r="A18" s="6"/>
      <c r="B18" s="14" t="s">
        <v>10</v>
      </c>
      <c r="C18" s="27">
        <v>600</v>
      </c>
      <c r="D18" s="34">
        <v>600</v>
      </c>
      <c r="E18" s="34">
        <v>600</v>
      </c>
      <c r="F18" s="34">
        <v>600</v>
      </c>
      <c r="G18" s="34">
        <v>600</v>
      </c>
    </row>
    <row r="19" spans="1:7" ht="12.75">
      <c r="A19" s="6"/>
      <c r="B19" s="14" t="s">
        <v>11</v>
      </c>
      <c r="C19" s="27"/>
      <c r="D19" s="34"/>
      <c r="E19" s="34"/>
      <c r="F19" s="34"/>
      <c r="G19" s="34"/>
    </row>
    <row r="20" spans="1:7" ht="12.75">
      <c r="A20" s="6"/>
      <c r="B20" s="14"/>
      <c r="C20" s="27"/>
      <c r="D20" s="34"/>
      <c r="E20" s="34"/>
      <c r="F20" s="34"/>
      <c r="G20" s="34"/>
    </row>
    <row r="21" spans="1:7" ht="12.75">
      <c r="A21" s="6"/>
      <c r="B21" s="14"/>
      <c r="C21" s="27"/>
      <c r="D21" s="34"/>
      <c r="E21" s="34"/>
      <c r="F21" s="34"/>
      <c r="G21" s="34"/>
    </row>
    <row r="22" spans="1:7" ht="12.75">
      <c r="A22" s="6">
        <v>1.2</v>
      </c>
      <c r="B22" s="14" t="s">
        <v>12</v>
      </c>
      <c r="C22" s="20">
        <f>SUM(C23:C25)</f>
        <v>1500</v>
      </c>
      <c r="D22" s="20">
        <f>SUM(D23:D25)</f>
        <v>1500</v>
      </c>
      <c r="E22" s="20">
        <f>SUM(E23:E25)</f>
        <v>1500</v>
      </c>
      <c r="F22" s="20">
        <f>SUM(F23:F25)</f>
        <v>1500</v>
      </c>
      <c r="G22" s="8">
        <f>SUM(G23:G25)</f>
        <v>1500</v>
      </c>
    </row>
    <row r="23" spans="1:7" ht="12.75">
      <c r="A23" s="6"/>
      <c r="B23" s="14" t="s">
        <v>13</v>
      </c>
      <c r="C23" s="27">
        <v>1500</v>
      </c>
      <c r="D23" s="34">
        <v>1500</v>
      </c>
      <c r="E23" s="34">
        <v>1500</v>
      </c>
      <c r="F23" s="34">
        <v>1500</v>
      </c>
      <c r="G23" s="34">
        <v>1500</v>
      </c>
    </row>
    <row r="24" spans="1:7" ht="12.75">
      <c r="A24" s="6"/>
      <c r="B24" s="14"/>
      <c r="C24" s="27"/>
      <c r="D24" s="34"/>
      <c r="E24" s="34"/>
      <c r="F24" s="34"/>
      <c r="G24" s="34"/>
    </row>
    <row r="25" spans="1:7" ht="12.75">
      <c r="A25" s="6"/>
      <c r="B25" s="14"/>
      <c r="C25" s="27"/>
      <c r="D25" s="34"/>
      <c r="E25" s="34"/>
      <c r="F25" s="34"/>
      <c r="G25" s="34"/>
    </row>
    <row r="26" spans="1:7" ht="12.75">
      <c r="A26" s="6"/>
      <c r="B26" s="14"/>
      <c r="C26" s="27"/>
      <c r="D26" s="34"/>
      <c r="E26" s="34"/>
      <c r="F26" s="34"/>
      <c r="G26" s="34"/>
    </row>
    <row r="27" spans="1:7" ht="12.75">
      <c r="A27" s="6">
        <v>1.3</v>
      </c>
      <c r="B27" s="14" t="s">
        <v>14</v>
      </c>
      <c r="C27" s="27"/>
      <c r="D27" s="34"/>
      <c r="E27" s="34"/>
      <c r="F27" s="34"/>
      <c r="G27" s="34"/>
    </row>
    <row r="28" spans="1:7" ht="12.75">
      <c r="A28" s="6"/>
      <c r="B28" s="14"/>
      <c r="C28" s="27"/>
      <c r="D28" s="34"/>
      <c r="E28" s="34"/>
      <c r="F28" s="34"/>
      <c r="G28" s="34"/>
    </row>
    <row r="29" spans="1:7" ht="12.75">
      <c r="A29" s="6"/>
      <c r="B29" s="14"/>
      <c r="C29" s="27"/>
      <c r="D29" s="34"/>
      <c r="E29" s="34"/>
      <c r="F29" s="34"/>
      <c r="G29" s="34"/>
    </row>
    <row r="30" spans="1:7" ht="13.5" thickBot="1">
      <c r="A30" s="7"/>
      <c r="B30" s="16"/>
      <c r="C30" s="28"/>
      <c r="D30" s="30"/>
      <c r="E30" s="30"/>
      <c r="F30" s="30"/>
      <c r="G30" s="30"/>
    </row>
    <row r="32" ht="15.75" thickBot="1">
      <c r="A32" s="2" t="s">
        <v>15</v>
      </c>
    </row>
    <row r="33" spans="1:7" ht="13.5" thickBot="1">
      <c r="A33" s="3" t="s">
        <v>16</v>
      </c>
      <c r="B33" s="10"/>
      <c r="C33" s="31">
        <f>C34+C38+C42+C45+C53+C58</f>
        <v>45870</v>
      </c>
      <c r="D33" s="31">
        <f>D34+D38+D42+D45+D53+D58</f>
        <v>34400</v>
      </c>
      <c r="E33" s="31">
        <f>E34+E38+E42+E45+E53+E58</f>
        <v>35035.5</v>
      </c>
      <c r="F33" s="31">
        <f>F34+F38+F42+F45+F53+F58</f>
        <v>40196.065</v>
      </c>
      <c r="G33" s="31">
        <f>G34+G38+G42+G45+G53+G58</f>
        <v>40646.065</v>
      </c>
    </row>
    <row r="34" spans="1:7" ht="12.75">
      <c r="A34" s="12">
        <v>2.1</v>
      </c>
      <c r="B34" s="13" t="s">
        <v>17</v>
      </c>
      <c r="C34" s="32">
        <v>0</v>
      </c>
      <c r="D34" s="38">
        <v>0</v>
      </c>
      <c r="E34" s="38">
        <v>0</v>
      </c>
      <c r="F34" s="38">
        <v>0</v>
      </c>
      <c r="G34" s="38">
        <v>0</v>
      </c>
    </row>
    <row r="35" spans="1:7" ht="12.75">
      <c r="A35" s="6"/>
      <c r="B35" s="14"/>
      <c r="C35" s="27"/>
      <c r="D35" s="34"/>
      <c r="E35" s="34"/>
      <c r="F35" s="34"/>
      <c r="G35" s="34"/>
    </row>
    <row r="36" spans="1:7" ht="12.75">
      <c r="A36" s="6"/>
      <c r="B36" s="14"/>
      <c r="C36" s="27"/>
      <c r="D36" s="34"/>
      <c r="E36" s="34"/>
      <c r="F36" s="34"/>
      <c r="G36" s="34"/>
    </row>
    <row r="37" spans="1:7" ht="12.75">
      <c r="A37" s="6"/>
      <c r="B37" s="14"/>
      <c r="C37" s="27"/>
      <c r="D37" s="34"/>
      <c r="E37" s="34"/>
      <c r="F37" s="34"/>
      <c r="G37" s="34"/>
    </row>
    <row r="38" spans="1:7" ht="12.75">
      <c r="A38" s="6">
        <v>2.2</v>
      </c>
      <c r="B38" s="14" t="s">
        <v>18</v>
      </c>
      <c r="C38" s="20">
        <f>SUM(C39:C41)</f>
        <v>6000</v>
      </c>
      <c r="D38" s="8">
        <f>SUM(D39:D41)</f>
        <v>6650</v>
      </c>
      <c r="E38" s="8">
        <f>SUM(E39:E41)</f>
        <v>7300</v>
      </c>
      <c r="F38" s="8">
        <f>SUM(F39:F41)</f>
        <v>8200</v>
      </c>
      <c r="G38" s="8">
        <f>SUM(G39:G41)</f>
        <v>9350</v>
      </c>
    </row>
    <row r="39" spans="1:7" ht="12.75">
      <c r="A39" s="6"/>
      <c r="B39" s="14" t="s">
        <v>19</v>
      </c>
      <c r="C39" s="27">
        <v>5000</v>
      </c>
      <c r="D39" s="34">
        <v>5500</v>
      </c>
      <c r="E39" s="34">
        <v>6000</v>
      </c>
      <c r="F39" s="34">
        <v>6750</v>
      </c>
      <c r="G39" s="34">
        <v>7750</v>
      </c>
    </row>
    <row r="40" spans="1:7" ht="12.75">
      <c r="A40" s="6"/>
      <c r="B40" s="14" t="s">
        <v>20</v>
      </c>
      <c r="C40" s="27">
        <v>1000</v>
      </c>
      <c r="D40" s="34">
        <v>1150</v>
      </c>
      <c r="E40" s="34">
        <v>1300</v>
      </c>
      <c r="F40" s="34">
        <v>1450</v>
      </c>
      <c r="G40" s="34">
        <v>1600</v>
      </c>
    </row>
    <row r="41" spans="1:7" ht="12.75">
      <c r="A41" s="6"/>
      <c r="B41" s="14"/>
      <c r="C41" s="27"/>
      <c r="D41" s="34"/>
      <c r="E41" s="34"/>
      <c r="F41" s="34"/>
      <c r="G41" s="34"/>
    </row>
    <row r="42" spans="1:7" ht="12.75">
      <c r="A42" s="6">
        <v>2.3</v>
      </c>
      <c r="B42" s="14" t="s">
        <v>21</v>
      </c>
      <c r="C42" s="20">
        <f>SUM(C43)</f>
        <v>0</v>
      </c>
      <c r="D42" s="34"/>
      <c r="E42" s="34"/>
      <c r="F42" s="34"/>
      <c r="G42" s="34"/>
    </row>
    <row r="43" spans="1:7" ht="12.75">
      <c r="A43" s="6"/>
      <c r="B43" s="14" t="s">
        <v>34</v>
      </c>
      <c r="C43" s="27"/>
      <c r="D43" s="34"/>
      <c r="E43" s="34"/>
      <c r="F43" s="34"/>
      <c r="G43" s="34"/>
    </row>
    <row r="44" spans="1:7" ht="12.75">
      <c r="A44" s="6"/>
      <c r="B44" s="14"/>
      <c r="C44" s="27"/>
      <c r="D44" s="34"/>
      <c r="E44" s="34"/>
      <c r="F44" s="34"/>
      <c r="G44" s="34"/>
    </row>
    <row r="45" spans="1:7" ht="12.75">
      <c r="A45" s="6">
        <v>2.4</v>
      </c>
      <c r="B45" s="14" t="s">
        <v>22</v>
      </c>
      <c r="C45" s="20">
        <f>SUM(C46:C51)</f>
        <v>22870</v>
      </c>
      <c r="D45" s="8">
        <f>SUM(D46:D51)</f>
        <v>25750</v>
      </c>
      <c r="E45" s="8">
        <f>SUM(E46:E51)</f>
        <v>25735.5</v>
      </c>
      <c r="F45" s="8">
        <f>SUM(F46:F51)</f>
        <v>29996.065000000002</v>
      </c>
      <c r="G45" s="8">
        <f>SUM(G46:G51)</f>
        <v>29296.065000000002</v>
      </c>
    </row>
    <row r="46" spans="1:7" ht="12.75">
      <c r="A46" s="6"/>
      <c r="B46" s="14" t="s">
        <v>23</v>
      </c>
      <c r="C46" s="27">
        <f>8*110</f>
        <v>880</v>
      </c>
      <c r="D46" s="34">
        <f>110*12</f>
        <v>1320</v>
      </c>
      <c r="E46" s="34">
        <f>9*120</f>
        <v>1080</v>
      </c>
      <c r="F46" s="34">
        <f>12*130</f>
        <v>1560</v>
      </c>
      <c r="G46" s="34">
        <f>8*140</f>
        <v>1120</v>
      </c>
    </row>
    <row r="47" spans="1:7" ht="12.75">
      <c r="A47" s="6" t="s">
        <v>50</v>
      </c>
      <c r="B47" s="14" t="s">
        <v>51</v>
      </c>
      <c r="C47" s="27">
        <v>2500</v>
      </c>
      <c r="D47" s="34"/>
      <c r="E47" s="34">
        <v>2500</v>
      </c>
      <c r="F47" s="34"/>
      <c r="G47" s="34">
        <v>2500</v>
      </c>
    </row>
    <row r="48" spans="1:7" ht="12.75">
      <c r="A48" s="6"/>
      <c r="B48" s="14" t="s">
        <v>24</v>
      </c>
      <c r="C48" s="27">
        <f>6*1500</f>
        <v>9000</v>
      </c>
      <c r="D48" s="34">
        <f>8*1650</f>
        <v>13200</v>
      </c>
      <c r="E48" s="34">
        <f>6*1815</f>
        <v>10890</v>
      </c>
      <c r="F48" s="34">
        <f>8*1990</f>
        <v>15920</v>
      </c>
      <c r="G48" s="34">
        <f>6*2200</f>
        <v>13200</v>
      </c>
    </row>
    <row r="49" spans="1:7" ht="12.75">
      <c r="A49" s="6"/>
      <c r="B49" s="14" t="s">
        <v>25</v>
      </c>
      <c r="C49" s="27">
        <f>5*(2*500)</f>
        <v>5000</v>
      </c>
      <c r="D49" s="27">
        <f>5*(2*500)</f>
        <v>5000</v>
      </c>
      <c r="E49" s="34">
        <f>5*(2*550)</f>
        <v>5500</v>
      </c>
      <c r="F49" s="34">
        <f>5*(2*600)</f>
        <v>6000</v>
      </c>
      <c r="G49" s="34">
        <f>5*(2*660)</f>
        <v>6600</v>
      </c>
    </row>
    <row r="50" spans="1:7" ht="12.75">
      <c r="A50" s="6"/>
      <c r="B50" s="14" t="s">
        <v>49</v>
      </c>
      <c r="C50" s="27">
        <f>(18*80)+(10*80)</f>
        <v>2240</v>
      </c>
      <c r="D50" s="27">
        <f>(24*80)+(10*80)</f>
        <v>2720</v>
      </c>
      <c r="E50" s="41">
        <f>(12*80)+(4*80)+(10*80)</f>
        <v>2080</v>
      </c>
      <c r="F50" s="27">
        <f>(24*80)+(10*80)</f>
        <v>2720</v>
      </c>
      <c r="G50" s="41">
        <f>(12*80)+(4*80)+(10*80)</f>
        <v>2080</v>
      </c>
    </row>
    <row r="51" spans="1:7" ht="12.75">
      <c r="A51" s="6"/>
      <c r="B51" s="14" t="s">
        <v>26</v>
      </c>
      <c r="C51" s="27">
        <f>C17*0.25</f>
        <v>3250</v>
      </c>
      <c r="D51" s="27">
        <f>D17*0.25</f>
        <v>3510.0000000000005</v>
      </c>
      <c r="E51" s="27">
        <f>E17*0.25</f>
        <v>3685.5000000000005</v>
      </c>
      <c r="F51" s="27">
        <f>F17*0.25</f>
        <v>3796.0650000000005</v>
      </c>
      <c r="G51" s="19">
        <f>G17*0.25</f>
        <v>3796.0650000000005</v>
      </c>
    </row>
    <row r="52" spans="1:7" ht="12.75">
      <c r="A52" s="6"/>
      <c r="B52" s="14"/>
      <c r="C52" s="27"/>
      <c r="D52" s="34"/>
      <c r="E52" s="34"/>
      <c r="F52" s="34"/>
      <c r="G52" s="34"/>
    </row>
    <row r="53" spans="1:7" ht="12.75">
      <c r="A53" s="6">
        <v>2.5</v>
      </c>
      <c r="B53" s="14" t="s">
        <v>35</v>
      </c>
      <c r="C53" s="20">
        <f>SUM(C54:C57)</f>
        <v>2000</v>
      </c>
      <c r="D53" s="8">
        <f>SUM(D54:D63)</f>
        <v>2000</v>
      </c>
      <c r="E53" s="8">
        <f>SUM(E54:E63)</f>
        <v>2000</v>
      </c>
      <c r="F53" s="8">
        <f>SUM(F54:F63)</f>
        <v>2000</v>
      </c>
      <c r="G53" s="8">
        <f>SUM(G54:G63)</f>
        <v>2000</v>
      </c>
    </row>
    <row r="54" spans="1:7" ht="12.75">
      <c r="A54" s="6"/>
      <c r="B54" s="14" t="s">
        <v>27</v>
      </c>
      <c r="C54" s="27">
        <v>1000</v>
      </c>
      <c r="D54" s="34">
        <v>1000</v>
      </c>
      <c r="E54" s="34">
        <v>1000</v>
      </c>
      <c r="F54" s="34">
        <v>1000</v>
      </c>
      <c r="G54" s="34">
        <v>1000</v>
      </c>
    </row>
    <row r="55" spans="1:7" ht="12.75">
      <c r="A55" s="6"/>
      <c r="B55" s="14" t="s">
        <v>28</v>
      </c>
      <c r="C55" s="27">
        <v>1000</v>
      </c>
      <c r="D55" s="34">
        <v>1000</v>
      </c>
      <c r="E55" s="34">
        <v>1000</v>
      </c>
      <c r="F55" s="34">
        <v>1000</v>
      </c>
      <c r="G55" s="34">
        <v>1000</v>
      </c>
    </row>
    <row r="56" spans="1:7" ht="12.75">
      <c r="A56" s="11"/>
      <c r="B56" s="15" t="s">
        <v>29</v>
      </c>
      <c r="C56" s="27"/>
      <c r="D56" s="34"/>
      <c r="E56" s="34"/>
      <c r="F56" s="34"/>
      <c r="G56" s="34"/>
    </row>
    <row r="57" spans="1:7" ht="12.75">
      <c r="A57" s="11"/>
      <c r="B57" s="15"/>
      <c r="C57" s="42"/>
      <c r="D57" s="43"/>
      <c r="E57" s="43"/>
      <c r="F57" s="43"/>
      <c r="G57" s="43"/>
    </row>
    <row r="58" spans="1:7" ht="12.75">
      <c r="A58" s="11">
        <v>2.6</v>
      </c>
      <c r="B58" s="15" t="s">
        <v>52</v>
      </c>
      <c r="C58" s="42">
        <f>SUM(C59:C62)</f>
        <v>15000</v>
      </c>
      <c r="D58" s="43"/>
      <c r="E58" s="43"/>
      <c r="F58" s="43"/>
      <c r="G58" s="43"/>
    </row>
    <row r="59" spans="1:7" ht="12.75">
      <c r="A59" s="11"/>
      <c r="B59" s="15" t="s">
        <v>53</v>
      </c>
      <c r="C59" s="42">
        <v>10000</v>
      </c>
      <c r="D59" s="43"/>
      <c r="E59" s="43"/>
      <c r="F59" s="43"/>
      <c r="G59" s="43"/>
    </row>
    <row r="60" spans="1:7" ht="12.75">
      <c r="A60" s="11"/>
      <c r="B60" s="15" t="s">
        <v>54</v>
      </c>
      <c r="C60" s="42">
        <v>5000</v>
      </c>
      <c r="D60" s="43"/>
      <c r="E60" s="43"/>
      <c r="F60" s="43"/>
      <c r="G60" s="43"/>
    </row>
    <row r="61" spans="1:7" ht="12.75">
      <c r="A61" s="11"/>
      <c r="B61" s="15"/>
      <c r="C61" s="42"/>
      <c r="D61" s="43"/>
      <c r="E61" s="43"/>
      <c r="F61" s="43"/>
      <c r="G61" s="43"/>
    </row>
    <row r="62" spans="1:7" ht="12.75">
      <c r="A62" s="11"/>
      <c r="B62" s="15"/>
      <c r="C62" s="42"/>
      <c r="D62" s="43"/>
      <c r="E62" s="43"/>
      <c r="F62" s="43"/>
      <c r="G62" s="43"/>
    </row>
    <row r="63" spans="1:7" ht="13.5" thickBot="1">
      <c r="A63" s="7"/>
      <c r="B63" s="16"/>
      <c r="C63" s="28"/>
      <c r="D63" s="39"/>
      <c r="E63" s="39"/>
      <c r="F63" s="39"/>
      <c r="G63" s="39"/>
    </row>
    <row r="64" spans="1:7" ht="13.5" thickBot="1">
      <c r="A64" s="9"/>
      <c r="B64" s="9"/>
      <c r="D64" s="37"/>
      <c r="E64" s="37"/>
      <c r="F64" s="37"/>
      <c r="G64" s="37"/>
    </row>
    <row r="65" spans="1:7" ht="13.5" thickBot="1">
      <c r="A65" s="3" t="s">
        <v>30</v>
      </c>
      <c r="B65" s="17"/>
      <c r="C65" s="33">
        <f>C9</f>
        <v>36350</v>
      </c>
      <c r="D65" s="33">
        <f>D9</f>
        <v>40390</v>
      </c>
      <c r="E65" s="33">
        <f>E9</f>
        <v>41092</v>
      </c>
      <c r="F65" s="33">
        <f>F9</f>
        <v>41534.26</v>
      </c>
      <c r="G65" s="5">
        <f>G9</f>
        <v>45284.26</v>
      </c>
    </row>
    <row r="66" spans="1:7" ht="13.5" thickBot="1">
      <c r="A66" s="3" t="s">
        <v>31</v>
      </c>
      <c r="B66" s="17"/>
      <c r="C66" s="33">
        <f>C33</f>
        <v>45870</v>
      </c>
      <c r="D66" s="33">
        <f>D33</f>
        <v>34400</v>
      </c>
      <c r="E66" s="33">
        <f>E33</f>
        <v>35035.5</v>
      </c>
      <c r="F66" s="33">
        <f>F33</f>
        <v>40196.065</v>
      </c>
      <c r="G66" s="5">
        <f>G33</f>
        <v>40646.065</v>
      </c>
    </row>
    <row r="67" spans="1:7" ht="13.5" thickBot="1">
      <c r="A67" s="3" t="s">
        <v>32</v>
      </c>
      <c r="B67" s="17"/>
      <c r="C67" s="33">
        <f>C65-C66</f>
        <v>-9520</v>
      </c>
      <c r="D67" s="33">
        <f>D65-D66</f>
        <v>5990</v>
      </c>
      <c r="E67" s="33">
        <f>E65-E66</f>
        <v>6056.5</v>
      </c>
      <c r="F67" s="33">
        <f>F65-F66</f>
        <v>1338.1949999999997</v>
      </c>
      <c r="G67" s="5">
        <f>G65-G66</f>
        <v>4638.195</v>
      </c>
    </row>
    <row r="68" spans="1:7" ht="13.5" thickBot="1">
      <c r="A68" s="3" t="s">
        <v>33</v>
      </c>
      <c r="B68" s="17"/>
      <c r="C68" s="33">
        <f>C7+C67</f>
        <v>83000.75</v>
      </c>
      <c r="D68" s="33">
        <f>D7+D67</f>
        <v>88990.75</v>
      </c>
      <c r="E68" s="33">
        <f>E7+E67</f>
        <v>95047.25</v>
      </c>
      <c r="F68" s="33">
        <f>F7+F67</f>
        <v>96385.445</v>
      </c>
      <c r="G68" s="5">
        <f>G7+G67</f>
        <v>101023.64000000001</v>
      </c>
    </row>
  </sheetData>
  <printOptions/>
  <pageMargins left="0.75" right="0.75" top="1" bottom="1" header="0.5" footer="0.5"/>
  <pageSetup fitToHeight="1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Soaring Safaris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Bradley</dc:creator>
  <cp:keywords/>
  <dc:description/>
  <cp:lastModifiedBy>Dick Bradley</cp:lastModifiedBy>
  <cp:lastPrinted>2010-02-17T13:03:04Z</cp:lastPrinted>
  <dcterms:created xsi:type="dcterms:W3CDTF">2007-06-10T08:21:12Z</dcterms:created>
  <dcterms:modified xsi:type="dcterms:W3CDTF">2010-02-17T19:32:10Z</dcterms:modified>
  <cp:category/>
  <cp:version/>
  <cp:contentType/>
  <cp:contentStatus/>
</cp:coreProperties>
</file>