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120" tabRatio="730" activeTab="0"/>
  </bookViews>
  <sheets>
    <sheet name="Elbow" sheetId="1" r:id="rId1"/>
    <sheet name="Land run" sheetId="2" r:id="rId2"/>
    <sheet name="Great Circle" sheetId="3" r:id="rId3"/>
  </sheets>
  <definedNames/>
  <calcPr fullCalcOnLoad="1"/>
</workbook>
</file>

<file path=xl/sharedStrings.xml><?xml version="1.0" encoding="utf-8"?>
<sst xmlns="http://schemas.openxmlformats.org/spreadsheetml/2006/main" count="84" uniqueCount="60">
  <si>
    <t>A</t>
  </si>
  <si>
    <t>SM</t>
  </si>
  <si>
    <t>Infringement</t>
  </si>
  <si>
    <t>Distance limit</t>
  </si>
  <si>
    <t>Penalty (degrees)</t>
  </si>
  <si>
    <t>Coordinates A</t>
  </si>
  <si>
    <t>Coordinates B</t>
  </si>
  <si>
    <t>Coordinates C</t>
  </si>
  <si>
    <t>Length A-B</t>
  </si>
  <si>
    <t>a</t>
  </si>
  <si>
    <t>meter</t>
  </si>
  <si>
    <t>Length B-C</t>
  </si>
  <si>
    <t>b</t>
  </si>
  <si>
    <t>Length C-A</t>
  </si>
  <si>
    <t>c</t>
  </si>
  <si>
    <t>s</t>
  </si>
  <si>
    <t>(a+b+c)/2</t>
  </si>
  <si>
    <t>Sq meter</t>
  </si>
  <si>
    <t>Sq km</t>
  </si>
  <si>
    <r>
      <t>Angle at B (</t>
    </r>
    <r>
      <rPr>
        <sz val="10"/>
        <rFont val="Symbol"/>
        <family val="1"/>
      </rPr>
      <t>b)</t>
    </r>
  </si>
  <si>
    <t>Meters</t>
  </si>
  <si>
    <t>Area ABC</t>
  </si>
  <si>
    <t>Latitude decimal</t>
  </si>
  <si>
    <t>Longitude decimal</t>
  </si>
  <si>
    <t>Pi/180=</t>
  </si>
  <si>
    <t>Degrees</t>
  </si>
  <si>
    <t>Minutes</t>
  </si>
  <si>
    <t>Lat A</t>
  </si>
  <si>
    <t>Long A</t>
  </si>
  <si>
    <t>Lat B</t>
  </si>
  <si>
    <t>Long B</t>
  </si>
  <si>
    <t>B</t>
  </si>
  <si>
    <t>NM</t>
  </si>
  <si>
    <t>Km</t>
  </si>
  <si>
    <t>Earth radius (km)</t>
  </si>
  <si>
    <t>FAI = 6371</t>
  </si>
  <si>
    <t>meters</t>
  </si>
  <si>
    <t>a = A - B</t>
  </si>
  <si>
    <t>b = B - C</t>
  </si>
  <si>
    <t>c = C - A</t>
  </si>
  <si>
    <r>
      <t>(a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+ b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- c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)/(2*a*b)</t>
    </r>
  </si>
  <si>
    <t>Answer:</t>
  </si>
  <si>
    <r>
      <t xml:space="preserve">Cos </t>
    </r>
    <r>
      <rPr>
        <sz val="10"/>
        <rFont val="Symbol"/>
        <family val="1"/>
      </rPr>
      <t>b   =</t>
    </r>
  </si>
  <si>
    <t>Outside angle at B (180 - (b)) =</t>
  </si>
  <si>
    <t>LAND RUN</t>
  </si>
  <si>
    <t>Option 1. Input format in degrees and decimal degrees</t>
  </si>
  <si>
    <t>Option 2. Input format in degrees, minutes  and decimal minutes</t>
  </si>
  <si>
    <t>GREAT CIRCLE CALCULATION</t>
  </si>
  <si>
    <t>Option 3. Input format in degrees, minutes, seconds  and decimal seconds</t>
  </si>
  <si>
    <t>Seconds</t>
  </si>
  <si>
    <t>Latitude North: Positive</t>
  </si>
  <si>
    <t>Latitude South: Negative</t>
  </si>
  <si>
    <t>Longitude East: Positive</t>
  </si>
  <si>
    <t>Longitude West: Negative</t>
  </si>
  <si>
    <t>Note that if Lat and/or Long is negative, both degrees and minutes must have the minus sign</t>
  </si>
  <si>
    <t>Distance</t>
  </si>
  <si>
    <t>Note that if Lat and/or Long is negative, the degrees, minutes and seconds must have the minus sign</t>
  </si>
  <si>
    <t>Great Circle Distance</t>
  </si>
  <si>
    <t>ELBOW CALCULATION</t>
  </si>
  <si>
    <t>Result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</si>
</sst>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0.000"/>
    <numFmt numFmtId="174" formatCode="#,##0.0"/>
    <numFmt numFmtId="175" formatCode="#,##0.000"/>
    <numFmt numFmtId="176" formatCode="0.0000"/>
    <numFmt numFmtId="177" formatCode="0.00000"/>
    <numFmt numFmtId="178" formatCode="_-* #,##0.0\ _k_r_-;\-* #,##0.0\ _k_r_-;_-* &quot;-&quot;??\ _k_r_-;_-@_-"/>
    <numFmt numFmtId="179" formatCode="_-* #,##0\ _k_r_-;\-* #,##0\ _k_r_-;_-* &quot;-&quot;??\ _k_r_-;_-@_-"/>
    <numFmt numFmtId="180" formatCode="_-* #,##0.000\ _k_r_-;\-* #,##0.000\ _k_r_-;_-* &quot;-&quot;??\ _k_r_-;_-@_-"/>
    <numFmt numFmtId="181" formatCode="_-* #,##0.0000\ _k_r_-;\-* #,##0.0000\ _k_r_-;_-* &quot;-&quot;??\ _k_r_-;_-@_-"/>
    <numFmt numFmtId="182" formatCode="#,##0.0000\ &quot;kr&quot;"/>
    <numFmt numFmtId="183" formatCode="#,##0.0000"/>
    <numFmt numFmtId="184" formatCode="0000"/>
    <numFmt numFmtId="185" formatCode="_-* #,##0.0\ _k_r_-;\-* #,##0.0\ _k_r_-;_-* &quot;-&quot;?\ _k_r_-;_-@_-"/>
    <numFmt numFmtId="186" formatCode="_-* #,##0.00\ _k_r_-;\-* #,##0.00\ _k_r_-;_-* &quot;-&quot;?\ _k_r_-;_-@_-"/>
    <numFmt numFmtId="187" formatCode="0.0000000"/>
    <numFmt numFmtId="188" formatCode="0.000000"/>
    <numFmt numFmtId="189" formatCode="0000.0"/>
    <numFmt numFmtId="190" formatCode="yy/mm/dd\ hh:mm"/>
    <numFmt numFmtId="191" formatCode="0.000000000000000"/>
    <numFmt numFmtId="192" formatCode="0.00000000000000"/>
    <numFmt numFmtId="193" formatCode="0.0000000000000"/>
    <numFmt numFmtId="194" formatCode="0.000000000000"/>
    <numFmt numFmtId="195" formatCode="0.00000000000"/>
    <numFmt numFmtId="196" formatCode="0.0000000000"/>
    <numFmt numFmtId="197" formatCode="0.000000000"/>
    <numFmt numFmtId="198" formatCode="_-* #,##0.0000\ _k_r_-;\-* #,##0.0000\ _k_r_-;_-* &quot;-&quot;????\ _k_r_-;_-@_-"/>
    <numFmt numFmtId="199" formatCode="#,##0.00_ ;\-#,##0.00\ "/>
    <numFmt numFmtId="200" formatCode="#,##0.0_ ;\-#,##0.0\ "/>
    <numFmt numFmtId="201" formatCode="#,##0_ ;\-#,##0\ "/>
    <numFmt numFmtId="202" formatCode="_-* #,##0\ _k_r_-;\-* #,##0\ _k_r_-;_-* &quot;-&quot;?\ _k_r_-;_-@_-"/>
  </numFmts>
  <fonts count="11">
    <font>
      <sz val="10"/>
      <name val="Arial"/>
      <family val="0"/>
    </font>
    <font>
      <sz val="12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1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189" fontId="0" fillId="0" borderId="1" xfId="0" applyNumberFormat="1" applyFont="1" applyBorder="1" applyAlignment="1" applyProtection="1">
      <alignment horizontal="center"/>
      <protection locked="0"/>
    </xf>
    <xf numFmtId="189" fontId="0" fillId="0" borderId="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179" fontId="0" fillId="0" borderId="0" xfId="15" applyNumberFormat="1" applyBorder="1" applyAlignment="1">
      <alignment/>
    </xf>
    <xf numFmtId="0" fontId="0" fillId="0" borderId="0" xfId="0" applyFont="1" applyAlignment="1">
      <alignment horizontal="centerContinuous"/>
    </xf>
    <xf numFmtId="0" fontId="0" fillId="2" borderId="3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201" fontId="0" fillId="0" borderId="4" xfId="15" applyNumberFormat="1" applyFont="1" applyBorder="1" applyAlignment="1">
      <alignment horizontal="center"/>
    </xf>
    <xf numFmtId="181" fontId="0" fillId="0" borderId="4" xfId="15" applyNumberFormat="1" applyFont="1" applyBorder="1" applyAlignment="1">
      <alignment horizontal="center"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201" fontId="0" fillId="0" borderId="9" xfId="15" applyNumberFormat="1" applyFont="1" applyBorder="1" applyAlignment="1">
      <alignment horizontal="center"/>
    </xf>
    <xf numFmtId="181" fontId="0" fillId="0" borderId="9" xfId="15" applyNumberFormat="1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198" fontId="0" fillId="3" borderId="4" xfId="0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198" fontId="0" fillId="3" borderId="9" xfId="0" applyNumberFormat="1" applyFont="1" applyFill="1" applyBorder="1" applyAlignment="1">
      <alignment/>
    </xf>
    <xf numFmtId="189" fontId="0" fillId="0" borderId="3" xfId="0" applyNumberFormat="1" applyFont="1" applyBorder="1" applyAlignment="1" applyProtection="1">
      <alignment horizontal="center"/>
      <protection locked="0"/>
    </xf>
    <xf numFmtId="189" fontId="0" fillId="0" borderId="0" xfId="0" applyNumberFormat="1" applyFont="1" applyBorder="1" applyAlignment="1" applyProtection="1">
      <alignment horizontal="center"/>
      <protection locked="0"/>
    </xf>
    <xf numFmtId="189" fontId="0" fillId="0" borderId="10" xfId="0" applyNumberFormat="1" applyFont="1" applyBorder="1" applyAlignment="1" applyProtection="1">
      <alignment horizontal="center"/>
      <protection locked="0"/>
    </xf>
    <xf numFmtId="186" fontId="0" fillId="3" borderId="11" xfId="0" applyNumberForma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12" xfId="0" applyFill="1" applyBorder="1" applyAlignment="1">
      <alignment horizontal="center"/>
    </xf>
    <xf numFmtId="0" fontId="4" fillId="2" borderId="15" xfId="0" applyFont="1" applyFill="1" applyBorder="1" applyAlignment="1">
      <alignment horizontal="centerContinuous"/>
    </xf>
    <xf numFmtId="0" fontId="4" fillId="2" borderId="16" xfId="0" applyFont="1" applyFill="1" applyBorder="1" applyAlignment="1">
      <alignment horizontal="centerContinuous"/>
    </xf>
    <xf numFmtId="0" fontId="4" fillId="2" borderId="17" xfId="0" applyFont="1" applyFill="1" applyBorder="1" applyAlignment="1">
      <alignment horizontal="centerContinuous"/>
    </xf>
    <xf numFmtId="0" fontId="0" fillId="2" borderId="18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9" xfId="0" applyFill="1" applyBorder="1" applyAlignment="1">
      <alignment/>
    </xf>
    <xf numFmtId="186" fontId="0" fillId="3" borderId="20" xfId="0" applyNumberFormat="1" applyFill="1" applyBorder="1" applyAlignment="1">
      <alignment/>
    </xf>
    <xf numFmtId="186" fontId="7" fillId="5" borderId="20" xfId="0" applyNumberFormat="1" applyFont="1" applyFill="1" applyBorder="1" applyAlignment="1">
      <alignment vertical="center"/>
    </xf>
    <xf numFmtId="186" fontId="8" fillId="5" borderId="20" xfId="0" applyNumberFormat="1" applyFont="1" applyFill="1" applyBorder="1" applyAlignment="1">
      <alignment vertical="center"/>
    </xf>
    <xf numFmtId="171" fontId="0" fillId="0" borderId="0" xfId="15" applyAlignment="1">
      <alignment/>
    </xf>
    <xf numFmtId="186" fontId="8" fillId="3" borderId="20" xfId="0" applyNumberFormat="1" applyFont="1" applyFill="1" applyBorder="1" applyAlignment="1">
      <alignment vertical="center"/>
    </xf>
    <xf numFmtId="189" fontId="0" fillId="0" borderId="21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Continuous" vertical="center"/>
    </xf>
    <xf numFmtId="0" fontId="1" fillId="2" borderId="4" xfId="0" applyFont="1" applyFill="1" applyBorder="1" applyAlignment="1">
      <alignment/>
    </xf>
    <xf numFmtId="0" fontId="0" fillId="0" borderId="0" xfId="0" applyAlignment="1">
      <alignment horizontal="left"/>
    </xf>
    <xf numFmtId="0" fontId="0" fillId="2" borderId="4" xfId="0" applyFill="1" applyBorder="1" applyAlignment="1">
      <alignment horizontal="left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3" fontId="8" fillId="3" borderId="23" xfId="15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176" fontId="0" fillId="2" borderId="14" xfId="0" applyNumberFormat="1" applyFont="1" applyFill="1" applyBorder="1" applyAlignment="1">
      <alignment horizontal="center" vertical="center"/>
    </xf>
    <xf numFmtId="0" fontId="0" fillId="6" borderId="0" xfId="0" applyFont="1" applyFill="1" applyAlignment="1">
      <alignment/>
    </xf>
    <xf numFmtId="0" fontId="0" fillId="6" borderId="0" xfId="0" applyFont="1" applyFill="1" applyBorder="1" applyAlignment="1">
      <alignment/>
    </xf>
    <xf numFmtId="0" fontId="0" fillId="6" borderId="21" xfId="0" applyFont="1" applyFill="1" applyBorder="1" applyAlignment="1">
      <alignment/>
    </xf>
    <xf numFmtId="176" fontId="0" fillId="6" borderId="0" xfId="0" applyNumberFormat="1" applyFont="1" applyFill="1" applyAlignment="1">
      <alignment horizontal="center" vertical="center"/>
    </xf>
    <xf numFmtId="0" fontId="0" fillId="6" borderId="0" xfId="0" applyFont="1" applyFill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1" fontId="0" fillId="0" borderId="4" xfId="15" applyNumberFormat="1" applyFont="1" applyBorder="1" applyAlignment="1">
      <alignment horizontal="center"/>
    </xf>
    <xf numFmtId="0" fontId="0" fillId="2" borderId="12" xfId="0" applyFont="1" applyFill="1" applyBorder="1" applyAlignment="1">
      <alignment horizontal="centerContinuous" vertical="center"/>
    </xf>
    <xf numFmtId="0" fontId="0" fillId="2" borderId="14" xfId="0" applyFont="1" applyFill="1" applyBorder="1" applyAlignment="1">
      <alignment horizontal="centerContinuous" vertical="center"/>
    </xf>
    <xf numFmtId="1" fontId="0" fillId="0" borderId="9" xfId="15" applyNumberFormat="1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2" borderId="6" xfId="0" applyFont="1" applyFill="1" applyBorder="1" applyAlignment="1">
      <alignment horizontal="centerContinuous" vertical="center"/>
    </xf>
    <xf numFmtId="176" fontId="0" fillId="2" borderId="24" xfId="0" applyNumberFormat="1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7" fillId="2" borderId="6" xfId="0" applyFont="1" applyFill="1" applyBorder="1" applyAlignment="1">
      <alignment horizontal="centerContinuous"/>
    </xf>
    <xf numFmtId="180" fontId="4" fillId="5" borderId="9" xfId="15" applyNumberFormat="1" applyFont="1" applyFill="1" applyBorder="1" applyAlignment="1">
      <alignment horizontal="center"/>
    </xf>
    <xf numFmtId="178" fontId="0" fillId="3" borderId="25" xfId="15" applyNumberFormat="1" applyFill="1" applyBorder="1" applyAlignment="1">
      <alignment/>
    </xf>
    <xf numFmtId="178" fontId="0" fillId="3" borderId="26" xfId="15" applyNumberFormat="1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6" borderId="0" xfId="0" applyFill="1" applyAlignment="1">
      <alignment/>
    </xf>
    <xf numFmtId="185" fontId="0" fillId="6" borderId="0" xfId="0" applyNumberFormat="1" applyFill="1" applyAlignment="1">
      <alignment/>
    </xf>
    <xf numFmtId="0" fontId="0" fillId="6" borderId="18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19" xfId="0" applyFill="1" applyBorder="1" applyAlignment="1">
      <alignment/>
    </xf>
    <xf numFmtId="0" fontId="0" fillId="2" borderId="27" xfId="0" applyFont="1" applyFill="1" applyBorder="1" applyAlignment="1">
      <alignment/>
    </xf>
    <xf numFmtId="0" fontId="0" fillId="2" borderId="28" xfId="0" applyFill="1" applyBorder="1" applyAlignment="1">
      <alignment horizontal="center"/>
    </xf>
    <xf numFmtId="178" fontId="0" fillId="3" borderId="29" xfId="15" applyNumberFormat="1" applyFill="1" applyBorder="1" applyAlignment="1">
      <alignment/>
    </xf>
    <xf numFmtId="0" fontId="0" fillId="2" borderId="27" xfId="0" applyFill="1" applyBorder="1" applyAlignment="1">
      <alignment horizontal="center"/>
    </xf>
    <xf numFmtId="0" fontId="4" fillId="0" borderId="10" xfId="0" applyFont="1" applyFill="1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8" fillId="0" borderId="10" xfId="0" applyFont="1" applyFill="1" applyBorder="1" applyAlignment="1">
      <alignment horizontal="centerContinuous"/>
    </xf>
    <xf numFmtId="0" fontId="7" fillId="0" borderId="30" xfId="0" applyFont="1" applyBorder="1" applyAlignment="1">
      <alignment horizontal="centerContinuous" vertical="justify"/>
    </xf>
    <xf numFmtId="0" fontId="0" fillId="0" borderId="3" xfId="0" applyBorder="1" applyAlignment="1">
      <alignment horizontal="centerContinuous" vertical="justify"/>
    </xf>
    <xf numFmtId="0" fontId="0" fillId="0" borderId="31" xfId="0" applyBorder="1" applyAlignment="1">
      <alignment horizontal="centerContinuous" vertical="justify"/>
    </xf>
    <xf numFmtId="0" fontId="0" fillId="0" borderId="11" xfId="0" applyBorder="1" applyAlignment="1">
      <alignment horizontal="centerContinuous" vertical="justify"/>
    </xf>
    <xf numFmtId="0" fontId="0" fillId="2" borderId="4" xfId="0" applyFill="1" applyBorder="1" applyAlignment="1">
      <alignment/>
    </xf>
    <xf numFmtId="0" fontId="0" fillId="6" borderId="21" xfId="0" applyFill="1" applyBorder="1" applyAlignment="1">
      <alignment/>
    </xf>
    <xf numFmtId="186" fontId="7" fillId="5" borderId="32" xfId="0" applyNumberFormat="1" applyFont="1" applyFill="1" applyBorder="1" applyAlignment="1">
      <alignment vertical="center"/>
    </xf>
    <xf numFmtId="186" fontId="7" fillId="3" borderId="20" xfId="0" applyNumberFormat="1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175" fontId="7" fillId="3" borderId="23" xfId="15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Continuous" vertical="center"/>
    </xf>
    <xf numFmtId="0" fontId="8" fillId="0" borderId="30" xfId="0" applyFont="1" applyFill="1" applyBorder="1" applyAlignment="1">
      <alignment horizontal="centerContinuous" vertical="center"/>
    </xf>
    <xf numFmtId="0" fontId="8" fillId="0" borderId="1" xfId="0" applyFont="1" applyFill="1" applyBorder="1" applyAlignment="1">
      <alignment horizontal="centerContinuous" vertical="center"/>
    </xf>
    <xf numFmtId="0" fontId="1" fillId="6" borderId="33" xfId="0" applyFont="1" applyFill="1" applyBorder="1" applyAlignment="1">
      <alignment/>
    </xf>
    <xf numFmtId="0" fontId="1" fillId="6" borderId="0" xfId="0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 applyProtection="1">
      <alignment horizontal="center" vertical="center"/>
      <protection/>
    </xf>
    <xf numFmtId="196" fontId="0" fillId="0" borderId="4" xfId="0" applyNumberFormat="1" applyFont="1" applyBorder="1" applyAlignment="1" applyProtection="1">
      <alignment horizontal="center"/>
      <protection locked="0"/>
    </xf>
    <xf numFmtId="197" fontId="0" fillId="0" borderId="4" xfId="0" applyNumberFormat="1" applyFont="1" applyBorder="1" applyAlignment="1" applyProtection="1">
      <alignment horizontal="center"/>
      <protection locked="0"/>
    </xf>
    <xf numFmtId="196" fontId="0" fillId="0" borderId="9" xfId="0" applyNumberFormat="1" applyFont="1" applyBorder="1" applyAlignment="1" applyProtection="1">
      <alignment horizontal="center"/>
      <protection locked="0"/>
    </xf>
    <xf numFmtId="197" fontId="0" fillId="0" borderId="9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D31" sqref="D31"/>
    </sheetView>
  </sheetViews>
  <sheetFormatPr defaultColWidth="9.140625" defaultRowHeight="12.75"/>
  <cols>
    <col min="1" max="1" width="16.00390625" style="0" customWidth="1"/>
    <col min="2" max="2" width="15.8515625" style="0" customWidth="1"/>
    <col min="3" max="3" width="11.421875" style="0" customWidth="1"/>
    <col min="4" max="4" width="12.8515625" style="0" customWidth="1"/>
    <col min="5" max="5" width="15.00390625" style="0" customWidth="1"/>
    <col min="6" max="6" width="10.140625" style="0" customWidth="1"/>
  </cols>
  <sheetData>
    <row r="1" spans="1:6" ht="27" customHeight="1" thickBot="1">
      <c r="A1" s="91" t="s">
        <v>58</v>
      </c>
      <c r="B1" s="88"/>
      <c r="C1" s="89"/>
      <c r="D1" s="89"/>
      <c r="E1" s="90"/>
      <c r="F1" s="90"/>
    </row>
    <row r="2" spans="1:6" ht="19.5" customHeight="1">
      <c r="A2" s="84" t="s">
        <v>5</v>
      </c>
      <c r="B2" s="22">
        <v>2550</v>
      </c>
      <c r="C2" s="22">
        <v>1550</v>
      </c>
      <c r="D2" s="85" t="s">
        <v>37</v>
      </c>
      <c r="E2" s="86">
        <f>10*SQRT(SUMSQ((B2-B3),(C2-C3)))</f>
        <v>4031.1288741492745</v>
      </c>
      <c r="F2" s="87" t="s">
        <v>20</v>
      </c>
    </row>
    <row r="3" spans="1:6" ht="19.5" customHeight="1">
      <c r="A3" s="28" t="s">
        <v>6</v>
      </c>
      <c r="B3" s="22">
        <v>2200</v>
      </c>
      <c r="C3" s="22">
        <v>1750</v>
      </c>
      <c r="D3" s="29" t="s">
        <v>38</v>
      </c>
      <c r="E3" s="76">
        <f>10*SQRT(SUMSQ((B3-B4),(C3-C4)))</f>
        <v>6363.961030678928</v>
      </c>
      <c r="F3" s="78" t="s">
        <v>20</v>
      </c>
    </row>
    <row r="4" spans="1:6" ht="19.5" customHeight="1" thickBot="1">
      <c r="A4" s="28" t="s">
        <v>7</v>
      </c>
      <c r="B4" s="23">
        <v>2650</v>
      </c>
      <c r="C4" s="23">
        <v>2200</v>
      </c>
      <c r="D4" s="29" t="s">
        <v>39</v>
      </c>
      <c r="E4" s="77">
        <f>10*SQRT(SUMSQ((B2-B4),(C2-C4)))</f>
        <v>6576.473218982952</v>
      </c>
      <c r="F4" s="78" t="s">
        <v>20</v>
      </c>
    </row>
    <row r="5" spans="1:6" ht="12.75">
      <c r="A5" s="79"/>
      <c r="B5" s="79"/>
      <c r="C5" s="79"/>
      <c r="D5" s="79"/>
      <c r="E5" s="79"/>
      <c r="F5" s="79"/>
    </row>
    <row r="6" spans="1:6" ht="9.75" customHeight="1" thickBot="1">
      <c r="A6" s="30"/>
      <c r="B6" s="31"/>
      <c r="C6" s="31"/>
      <c r="D6" s="32"/>
      <c r="E6" s="79"/>
      <c r="F6" s="79"/>
    </row>
    <row r="7" spans="1:6" ht="15.75" thickBot="1">
      <c r="A7" s="33" t="s">
        <v>42</v>
      </c>
      <c r="B7" s="34" t="s">
        <v>40</v>
      </c>
      <c r="C7" s="34"/>
      <c r="D7" s="35"/>
      <c r="E7" s="36">
        <f>((E2^2+E3^2-E4^2)/2/E2/E3)</f>
        <v>0.2631174057921089</v>
      </c>
      <c r="F7" s="80"/>
    </row>
    <row r="8" spans="1:6" ht="13.5" thickBot="1">
      <c r="A8" s="33"/>
      <c r="B8" s="34"/>
      <c r="C8" s="34"/>
      <c r="D8" s="35"/>
      <c r="E8" s="80"/>
      <c r="F8" s="79"/>
    </row>
    <row r="9" spans="1:7" ht="19.5" customHeight="1" thickBot="1">
      <c r="A9" s="25" t="s">
        <v>19</v>
      </c>
      <c r="B9" s="26"/>
      <c r="C9" s="27"/>
      <c r="D9" s="24">
        <f>180/PI()*ACOS((E2^2+E3^2-E4^2)/2/E2/E3)</f>
        <v>74.74488129694221</v>
      </c>
      <c r="E9" s="79"/>
      <c r="F9" s="79"/>
      <c r="G9" s="39"/>
    </row>
    <row r="10" spans="1:6" ht="13.5" thickBot="1">
      <c r="A10" s="81"/>
      <c r="B10" s="82"/>
      <c r="C10" s="82"/>
      <c r="D10" s="83"/>
      <c r="E10" s="80"/>
      <c r="F10" s="79"/>
    </row>
    <row r="11" spans="1:6" ht="26.25" customHeight="1" thickBot="1">
      <c r="A11" s="38" t="s">
        <v>41</v>
      </c>
      <c r="B11" s="37" t="s">
        <v>43</v>
      </c>
      <c r="C11" s="38"/>
      <c r="D11" s="38"/>
      <c r="E11" s="40">
        <f>180-D9</f>
        <v>105.25511870305779</v>
      </c>
      <c r="F11" s="79"/>
    </row>
    <row r="12" spans="1:6" ht="12.75">
      <c r="A12" s="79"/>
      <c r="B12" s="79"/>
      <c r="C12" s="79"/>
      <c r="D12" s="79"/>
      <c r="E12" s="79"/>
      <c r="F12" s="79"/>
    </row>
    <row r="13" spans="1:6" ht="12.75">
      <c r="A13" s="79"/>
      <c r="B13" s="79"/>
      <c r="C13" s="79"/>
      <c r="D13" s="79"/>
      <c r="E13" s="79"/>
      <c r="F13" s="79"/>
    </row>
    <row r="14" spans="1:6" ht="12.75">
      <c r="A14" s="79"/>
      <c r="B14" s="79"/>
      <c r="C14" s="79"/>
      <c r="D14" s="79"/>
      <c r="E14" s="79"/>
      <c r="F14" s="79"/>
    </row>
    <row r="15" ht="13.5" thickBot="1"/>
    <row r="16" spans="2:5" ht="21" customHeight="1" thickBot="1">
      <c r="B16" s="92" t="s">
        <v>4</v>
      </c>
      <c r="C16" s="94"/>
      <c r="D16" s="93"/>
      <c r="E16" s="95"/>
    </row>
    <row r="17" spans="2:5" ht="21.75" customHeight="1">
      <c r="B17" s="96" t="s">
        <v>2</v>
      </c>
      <c r="C17" s="5">
        <v>33</v>
      </c>
      <c r="D17" s="96" t="s">
        <v>36</v>
      </c>
      <c r="E17" s="97"/>
    </row>
    <row r="18" spans="2:5" ht="21.75" customHeight="1" thickBot="1">
      <c r="B18" s="96" t="s">
        <v>3</v>
      </c>
      <c r="C18" s="5">
        <v>200</v>
      </c>
      <c r="D18" s="96" t="s">
        <v>36</v>
      </c>
      <c r="E18" s="97"/>
    </row>
    <row r="19" spans="2:5" ht="34.5" customHeight="1" thickBot="1">
      <c r="B19" s="100" t="s">
        <v>4</v>
      </c>
      <c r="C19" s="99">
        <f>2*ASIN(C17/C18)*180/PI()</f>
        <v>18.9944689370341</v>
      </c>
      <c r="D19" s="98" t="s">
        <v>59</v>
      </c>
      <c r="E19" s="40">
        <f>E11-C19</f>
        <v>86.26064976602369</v>
      </c>
    </row>
  </sheetData>
  <sheetProtection sheet="1" objects="1" scenarios="1"/>
  <protectedRanges>
    <protectedRange sqref="C17:C18" name="Omr?de2"/>
    <protectedRange sqref="B2:C4" name="Omr?de1"/>
  </protectedRanges>
  <printOptions/>
  <pageMargins left="1.0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H6" sqref="H6"/>
    </sheetView>
  </sheetViews>
  <sheetFormatPr defaultColWidth="9.140625" defaultRowHeight="12.75"/>
  <cols>
    <col min="1" max="1" width="20.7109375" style="0" customWidth="1"/>
    <col min="2" max="2" width="17.8515625" style="0" customWidth="1"/>
    <col min="3" max="3" width="25.28125" style="0" customWidth="1"/>
    <col min="4" max="4" width="12.28125" style="0" customWidth="1"/>
  </cols>
  <sheetData>
    <row r="1" spans="1:4" ht="36.75" customHeight="1" thickBot="1">
      <c r="A1" s="103" t="s">
        <v>44</v>
      </c>
      <c r="B1" s="102"/>
      <c r="C1" s="102"/>
      <c r="D1" s="104"/>
    </row>
    <row r="2" spans="1:4" ht="21.75" customHeight="1">
      <c r="A2" s="43" t="s">
        <v>5</v>
      </c>
      <c r="B2" s="21">
        <v>2550</v>
      </c>
      <c r="C2" s="2">
        <v>1550</v>
      </c>
      <c r="D2" s="97"/>
    </row>
    <row r="3" spans="1:4" ht="21.75" customHeight="1">
      <c r="A3" s="43" t="s">
        <v>6</v>
      </c>
      <c r="B3" s="22">
        <v>2200</v>
      </c>
      <c r="C3" s="41">
        <v>1750</v>
      </c>
      <c r="D3" s="97"/>
    </row>
    <row r="4" spans="1:7" ht="21.75" customHeight="1" thickBot="1">
      <c r="A4" s="43" t="s">
        <v>7</v>
      </c>
      <c r="B4" s="23">
        <v>2650</v>
      </c>
      <c r="C4" s="3">
        <v>2200</v>
      </c>
      <c r="D4" s="97"/>
      <c r="G4" s="39"/>
    </row>
    <row r="5" spans="1:4" ht="19.5" customHeight="1" thickBot="1">
      <c r="A5" s="105"/>
      <c r="B5" s="106"/>
      <c r="C5" s="106"/>
      <c r="D5" s="97"/>
    </row>
    <row r="6" spans="1:4" ht="27" customHeight="1">
      <c r="A6" s="49" t="s">
        <v>8</v>
      </c>
      <c r="B6" s="50" t="s">
        <v>9</v>
      </c>
      <c r="C6" s="46">
        <f>SQRT((B2-B3)^2+(C2-C3)^2)*10</f>
        <v>4031.1288741492745</v>
      </c>
      <c r="D6" s="45" t="s">
        <v>10</v>
      </c>
    </row>
    <row r="7" spans="1:4" ht="27" customHeight="1">
      <c r="A7" s="49" t="s">
        <v>11</v>
      </c>
      <c r="B7" s="50" t="s">
        <v>12</v>
      </c>
      <c r="C7" s="47">
        <f>SQRT((B3-B4)^2+(C3-C4)^2)*10</f>
        <v>6363.961030678928</v>
      </c>
      <c r="D7" s="45" t="s">
        <v>10</v>
      </c>
    </row>
    <row r="8" spans="1:4" ht="27" customHeight="1">
      <c r="A8" s="49" t="s">
        <v>13</v>
      </c>
      <c r="B8" s="50" t="s">
        <v>14</v>
      </c>
      <c r="C8" s="47">
        <f>SQRT((B2-B4)^2+(C2-C4)^2)*10</f>
        <v>6576.473218982952</v>
      </c>
      <c r="D8" s="45" t="s">
        <v>10</v>
      </c>
    </row>
    <row r="9" spans="1:7" ht="32.25" customHeight="1" thickBot="1">
      <c r="A9" s="49" t="s">
        <v>15</v>
      </c>
      <c r="B9" s="50" t="s">
        <v>16</v>
      </c>
      <c r="C9" s="48">
        <f>(C6+C7+C8)/2</f>
        <v>8485.781561905576</v>
      </c>
      <c r="D9" s="45" t="s">
        <v>10</v>
      </c>
      <c r="G9" s="44"/>
    </row>
    <row r="10" spans="1:4" ht="27.75" customHeight="1" thickBot="1">
      <c r="A10" s="38" t="s">
        <v>41</v>
      </c>
      <c r="B10" s="37" t="s">
        <v>21</v>
      </c>
      <c r="C10" s="51">
        <f>SQRT(C9*(C9-C6)*(C9-C7)*(C9-C8))</f>
        <v>12374999.99999999</v>
      </c>
      <c r="D10" s="45" t="s">
        <v>17</v>
      </c>
    </row>
    <row r="11" spans="1:4" ht="21.75" customHeight="1" thickBot="1">
      <c r="A11" s="4"/>
      <c r="B11" s="4"/>
      <c r="C11" s="101">
        <f>SQRT(C9*(C9-C6)*(C9-C7)*(C9-C8))/1000000</f>
        <v>12.374999999999991</v>
      </c>
      <c r="D11" s="45" t="s">
        <v>18</v>
      </c>
    </row>
  </sheetData>
  <sheetProtection sheet="1" objects="1" scenarios="1"/>
  <protectedRanges>
    <protectedRange sqref="B2:C4" name="Coordinates"/>
  </protectedRanges>
  <printOptions/>
  <pageMargins left="1.26" right="0.75" top="1.62" bottom="1" header="0.51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B9" sqref="B9"/>
    </sheetView>
  </sheetViews>
  <sheetFormatPr defaultColWidth="9.140625" defaultRowHeight="12.75"/>
  <cols>
    <col min="1" max="1" width="9.140625" style="1" customWidth="1"/>
    <col min="2" max="3" width="16.8515625" style="1" customWidth="1"/>
    <col min="4" max="4" width="16.140625" style="1" customWidth="1"/>
    <col min="5" max="5" width="15.57421875" style="1" customWidth="1"/>
    <col min="6" max="6" width="14.421875" style="1" customWidth="1"/>
    <col min="7" max="7" width="12.8515625" style="1" customWidth="1"/>
    <col min="8" max="8" width="12.421875" style="1" customWidth="1"/>
    <col min="9" max="16384" width="9.140625" style="1" customWidth="1"/>
  </cols>
  <sheetData>
    <row r="1" spans="1:8" ht="30.75" customHeight="1">
      <c r="A1" s="42" t="s">
        <v>47</v>
      </c>
      <c r="B1" s="42"/>
      <c r="C1" s="42"/>
      <c r="D1" s="42"/>
      <c r="E1" s="42"/>
      <c r="F1" s="42"/>
      <c r="G1" s="42"/>
      <c r="H1" s="6"/>
    </row>
    <row r="2" spans="1:8" ht="20.25" customHeight="1">
      <c r="A2" s="64" t="s">
        <v>50</v>
      </c>
      <c r="B2" s="64"/>
      <c r="C2" s="64" t="s">
        <v>52</v>
      </c>
      <c r="D2" s="65"/>
      <c r="E2" s="57"/>
      <c r="F2" s="54" t="s">
        <v>24</v>
      </c>
      <c r="G2" s="56">
        <f>PI()/180</f>
        <v>0.017453292519943295</v>
      </c>
      <c r="H2" s="57"/>
    </row>
    <row r="3" spans="1:8" ht="20.25" customHeight="1" thickBot="1">
      <c r="A3" s="64" t="s">
        <v>51</v>
      </c>
      <c r="B3" s="64"/>
      <c r="C3" s="64" t="s">
        <v>53</v>
      </c>
      <c r="D3" s="108"/>
      <c r="E3" s="57"/>
      <c r="F3" s="57"/>
      <c r="G3" s="60"/>
      <c r="H3" s="57"/>
    </row>
    <row r="4" spans="1:8" ht="20.25" customHeight="1" thickBot="1">
      <c r="A4" s="52"/>
      <c r="B4" s="53"/>
      <c r="C4" s="54" t="s">
        <v>34</v>
      </c>
      <c r="D4" s="55" t="s">
        <v>35</v>
      </c>
      <c r="E4" s="57"/>
      <c r="F4" s="109">
        <v>6371</v>
      </c>
      <c r="G4" s="60"/>
      <c r="H4" s="57"/>
    </row>
    <row r="5" spans="1:8" ht="15" customHeight="1">
      <c r="A5" s="57"/>
      <c r="B5" s="61"/>
      <c r="C5" s="62"/>
      <c r="D5" s="62"/>
      <c r="E5" s="57"/>
      <c r="F5" s="62"/>
      <c r="G5" s="60"/>
      <c r="H5" s="57"/>
    </row>
    <row r="6" spans="1:8" ht="31.5" customHeight="1" thickBot="1">
      <c r="A6" s="67" t="s">
        <v>45</v>
      </c>
      <c r="B6" s="67"/>
      <c r="C6" s="67"/>
      <c r="D6" s="67"/>
      <c r="E6" s="67"/>
      <c r="F6" s="60"/>
      <c r="G6" s="57"/>
      <c r="H6" s="57"/>
    </row>
    <row r="7" spans="1:8" ht="20.25" customHeight="1" thickBot="1">
      <c r="A7" s="11"/>
      <c r="B7" s="17" t="s">
        <v>22</v>
      </c>
      <c r="C7" s="17" t="s">
        <v>23</v>
      </c>
      <c r="D7" s="74" t="s">
        <v>57</v>
      </c>
      <c r="E7" s="73"/>
      <c r="F7" s="72"/>
      <c r="G7" s="57"/>
      <c r="H7" s="57"/>
    </row>
    <row r="8" spans="1:8" ht="20.25" customHeight="1">
      <c r="A8" s="13" t="s">
        <v>0</v>
      </c>
      <c r="B8" s="110">
        <v>46.4706666666666</v>
      </c>
      <c r="C8" s="111">
        <v>7.128</v>
      </c>
      <c r="D8" s="7" t="s">
        <v>33</v>
      </c>
      <c r="E8" s="7" t="s">
        <v>32</v>
      </c>
      <c r="F8" s="8" t="s">
        <v>1</v>
      </c>
      <c r="G8" s="57"/>
      <c r="H8" s="57"/>
    </row>
    <row r="9" spans="1:8" ht="20.25" customHeight="1" thickBot="1">
      <c r="A9" s="14" t="s">
        <v>31</v>
      </c>
      <c r="B9" s="112">
        <v>46.221</v>
      </c>
      <c r="C9" s="113">
        <v>37.4065</v>
      </c>
      <c r="D9" s="75">
        <f>F4*ACOS(SIN(B8*G$2)*SIN(B9*G$2)+COS(B8*G$2)*COS(B9*G$2)*COS((C8-C9)*G$2))</f>
        <v>2309.964390877615</v>
      </c>
      <c r="E9" s="75">
        <f>D9/1.852</f>
        <v>1247.2809885948245</v>
      </c>
      <c r="F9" s="75">
        <f>D9/1.609344</f>
        <v>1435.3453275854106</v>
      </c>
      <c r="G9" s="57"/>
      <c r="H9" s="57"/>
    </row>
    <row r="10" spans="1:8" ht="12.75">
      <c r="A10" s="57"/>
      <c r="B10" s="57"/>
      <c r="C10" s="57"/>
      <c r="D10" s="57"/>
      <c r="E10" s="57"/>
      <c r="F10" s="57"/>
      <c r="G10" s="57"/>
      <c r="H10" s="57"/>
    </row>
    <row r="11" spans="1:8" ht="30" customHeight="1">
      <c r="A11" s="67" t="s">
        <v>46</v>
      </c>
      <c r="B11" s="68"/>
      <c r="C11" s="68"/>
      <c r="D11" s="69"/>
      <c r="E11" s="69"/>
      <c r="F11" s="57"/>
      <c r="G11" s="57"/>
      <c r="H11" s="57"/>
    </row>
    <row r="12" spans="1:8" ht="18.75" customHeight="1" thickBot="1">
      <c r="A12" s="107" t="s">
        <v>54</v>
      </c>
      <c r="B12" s="70"/>
      <c r="C12" s="70"/>
      <c r="D12" s="70"/>
      <c r="E12" s="70"/>
      <c r="F12" s="70"/>
      <c r="G12" s="57"/>
      <c r="H12" s="57"/>
    </row>
    <row r="13" spans="1:8" ht="17.25" customHeight="1">
      <c r="A13" s="11"/>
      <c r="B13" s="12" t="s">
        <v>25</v>
      </c>
      <c r="C13" s="12" t="s">
        <v>26</v>
      </c>
      <c r="D13" s="19"/>
      <c r="E13" s="74" t="s">
        <v>55</v>
      </c>
      <c r="F13" s="71"/>
      <c r="G13" s="72"/>
      <c r="H13" s="57"/>
    </row>
    <row r="14" spans="1:8" ht="17.25" customHeight="1">
      <c r="A14" s="13" t="s">
        <v>27</v>
      </c>
      <c r="B14" s="9">
        <v>53</v>
      </c>
      <c r="C14" s="10">
        <v>43.1</v>
      </c>
      <c r="D14" s="18">
        <f>B14+C14/60</f>
        <v>53.718333333333334</v>
      </c>
      <c r="E14" s="58"/>
      <c r="F14" s="58"/>
      <c r="G14" s="59"/>
      <c r="H14" s="57"/>
    </row>
    <row r="15" spans="1:8" ht="17.25" customHeight="1" thickBot="1">
      <c r="A15" s="13" t="s">
        <v>28</v>
      </c>
      <c r="B15" s="9">
        <v>-114</v>
      </c>
      <c r="C15" s="10">
        <v>-7</v>
      </c>
      <c r="D15" s="18">
        <f>B15+C15/60</f>
        <v>-114.11666666666666</v>
      </c>
      <c r="E15" s="58"/>
      <c r="F15" s="58"/>
      <c r="G15" s="59"/>
      <c r="H15" s="57"/>
    </row>
    <row r="16" spans="1:8" ht="17.25" customHeight="1">
      <c r="A16" s="13" t="s">
        <v>29</v>
      </c>
      <c r="B16" s="9">
        <v>50</v>
      </c>
      <c r="C16" s="10">
        <v>50.5</v>
      </c>
      <c r="D16" s="18">
        <f>B16+C16/60</f>
        <v>50.84166666666667</v>
      </c>
      <c r="E16" s="7" t="s">
        <v>33</v>
      </c>
      <c r="F16" s="7" t="s">
        <v>32</v>
      </c>
      <c r="G16" s="8" t="s">
        <v>1</v>
      </c>
      <c r="H16" s="57"/>
    </row>
    <row r="17" spans="1:8" ht="17.25" customHeight="1" thickBot="1">
      <c r="A17" s="14" t="s">
        <v>30</v>
      </c>
      <c r="B17" s="15">
        <v>-110</v>
      </c>
      <c r="C17" s="16">
        <v>-57.5</v>
      </c>
      <c r="D17" s="20">
        <f>B17+C17/60</f>
        <v>-110.95833333333333</v>
      </c>
      <c r="E17" s="75">
        <f>F4*ACOS(SIN(D14*G$2)*SIN(D16*G$2)+COS(D14*G$2)*COS(D16*G$2)*COS((D15-D17)*G$2))</f>
        <v>385.24832034367313</v>
      </c>
      <c r="F17" s="75">
        <f>E17/1.852</f>
        <v>208.01745158945633</v>
      </c>
      <c r="G17" s="75">
        <f>E17/1.609344</f>
        <v>239.38220811937853</v>
      </c>
      <c r="H17" s="57"/>
    </row>
    <row r="18" spans="1:8" ht="12.75">
      <c r="A18" s="57"/>
      <c r="B18" s="57"/>
      <c r="C18" s="57"/>
      <c r="D18" s="57"/>
      <c r="E18" s="57"/>
      <c r="F18" s="57"/>
      <c r="G18" s="57"/>
      <c r="H18" s="57"/>
    </row>
    <row r="19" spans="1:8" ht="38.25" customHeight="1">
      <c r="A19" s="67" t="s">
        <v>48</v>
      </c>
      <c r="B19" s="6"/>
      <c r="C19" s="6"/>
      <c r="G19" s="57"/>
      <c r="H19" s="57"/>
    </row>
    <row r="20" spans="1:8" ht="22.5" customHeight="1" thickBot="1">
      <c r="A20" s="107" t="s">
        <v>56</v>
      </c>
      <c r="B20" s="70"/>
      <c r="C20" s="70"/>
      <c r="D20" s="70"/>
      <c r="E20" s="70"/>
      <c r="F20" s="70"/>
      <c r="G20" s="70"/>
      <c r="H20" s="57"/>
    </row>
    <row r="21" spans="1:8" ht="20.25" customHeight="1">
      <c r="A21" s="11"/>
      <c r="B21" s="12" t="s">
        <v>25</v>
      </c>
      <c r="C21" s="12" t="s">
        <v>26</v>
      </c>
      <c r="D21" s="12" t="s">
        <v>49</v>
      </c>
      <c r="E21" s="19"/>
      <c r="F21" s="74" t="s">
        <v>55</v>
      </c>
      <c r="G21" s="71"/>
      <c r="H21" s="72"/>
    </row>
    <row r="22" spans="1:8" ht="20.25" customHeight="1">
      <c r="A22" s="13" t="s">
        <v>27</v>
      </c>
      <c r="B22" s="9">
        <v>53</v>
      </c>
      <c r="C22" s="63">
        <v>43</v>
      </c>
      <c r="D22" s="10">
        <v>6</v>
      </c>
      <c r="E22" s="18">
        <f>B22+C22/60+D22/3600</f>
        <v>53.718333333333334</v>
      </c>
      <c r="F22" s="58"/>
      <c r="G22" s="58"/>
      <c r="H22" s="59"/>
    </row>
    <row r="23" spans="1:8" ht="20.25" customHeight="1" thickBot="1">
      <c r="A23" s="13" t="s">
        <v>28</v>
      </c>
      <c r="B23" s="9">
        <v>-114</v>
      </c>
      <c r="C23" s="63">
        <v>-7</v>
      </c>
      <c r="D23" s="10">
        <v>0</v>
      </c>
      <c r="E23" s="18">
        <f>B23+C23/60+D23/3600</f>
        <v>-114.11666666666666</v>
      </c>
      <c r="F23" s="58"/>
      <c r="G23" s="58"/>
      <c r="H23" s="59"/>
    </row>
    <row r="24" spans="1:8" ht="20.25" customHeight="1">
      <c r="A24" s="13" t="s">
        <v>29</v>
      </c>
      <c r="B24" s="9">
        <v>50</v>
      </c>
      <c r="C24" s="63">
        <v>50</v>
      </c>
      <c r="D24" s="10">
        <v>30</v>
      </c>
      <c r="E24" s="18">
        <f>B24+C24/60+D24/3600</f>
        <v>50.84166666666667</v>
      </c>
      <c r="F24" s="7" t="s">
        <v>33</v>
      </c>
      <c r="G24" s="7" t="s">
        <v>32</v>
      </c>
      <c r="H24" s="8" t="s">
        <v>1</v>
      </c>
    </row>
    <row r="25" spans="1:8" ht="20.25" customHeight="1" thickBot="1">
      <c r="A25" s="14" t="s">
        <v>30</v>
      </c>
      <c r="B25" s="15">
        <v>-110</v>
      </c>
      <c r="C25" s="66">
        <v>-57</v>
      </c>
      <c r="D25" s="16">
        <v>-30</v>
      </c>
      <c r="E25" s="20">
        <f>B25+C25/60+D25/3600</f>
        <v>-110.95833333333334</v>
      </c>
      <c r="F25" s="75">
        <f>F4*ACOS(SIN(E22*G$2)*SIN(E24*G$2)+COS(E22*G$2)*COS(E24*G$2)*COS((E23-E25)*G$2))</f>
        <v>385.24832034367313</v>
      </c>
      <c r="G25" s="75">
        <f>F25/1.852</f>
        <v>208.01745158945633</v>
      </c>
      <c r="H25" s="75">
        <f>F25/1.609344</f>
        <v>239.38220811937853</v>
      </c>
    </row>
  </sheetData>
  <sheetProtection sheet="1" objects="1" scenarios="1"/>
  <protectedRanges>
    <protectedRange sqref="B22:D25" name="Omr?de4"/>
    <protectedRange sqref="B14:C17" name="Omr?de3"/>
    <protectedRange sqref="B8:C9" name="Omr?de2"/>
    <protectedRange sqref="F4" name="Omr?de1"/>
  </protectedRanges>
  <printOptions/>
  <pageMargins left="1.17" right="0.75" top="0.56" bottom="0.31" header="0.5" footer="0.27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Bull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Åkerstedt</dc:creator>
  <cp:keywords/>
  <dc:description/>
  <cp:lastModifiedBy>anagorsk</cp:lastModifiedBy>
  <cp:lastPrinted>2003-03-02T18:03:49Z</cp:lastPrinted>
  <dcterms:created xsi:type="dcterms:W3CDTF">2001-05-31T21:14:21Z</dcterms:created>
  <dcterms:modified xsi:type="dcterms:W3CDTF">2008-06-21T01:05:48Z</dcterms:modified>
  <cp:category/>
  <cp:version/>
  <cp:contentType/>
  <cp:contentStatus/>
</cp:coreProperties>
</file>